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405" windowWidth="15600" windowHeight="6600" tabRatio="500" activeTab="1"/>
  </bookViews>
  <sheets>
    <sheet name="ICE-PIGGAREP" sheetId="12" r:id="rId1"/>
    <sheet name="QWP 2013" sheetId="14" r:id="rId2"/>
    <sheet name="Sheet1" sheetId="15" r:id="rId3"/>
  </sheets>
  <externalReferences>
    <externalReference r:id="rId4"/>
  </externalReferences>
  <definedNames>
    <definedName name="___fsm1">#REF!</definedName>
    <definedName name="__fsm1">#REF!</definedName>
    <definedName name="_xlnm._FilterDatabase" localSheetId="0" hidden="1">'ICE-PIGGAREP'!$D$1:$H$53</definedName>
    <definedName name="_fsm1" localSheetId="0">#REF!</definedName>
    <definedName name="_fsm1">#REF!</definedName>
    <definedName name="bud_categ">[1]PS_bud_category!$A$2:$B$15</definedName>
    <definedName name="fj" localSheetId="0">#REF!</definedName>
    <definedName name="fj">#REF!</definedName>
    <definedName name="fsm" localSheetId="0">#REF!</definedName>
    <definedName name="fsm">#REF!</definedName>
    <definedName name="_xlnm.Print_Area" localSheetId="0">'ICE-PIGGAREP'!$A$1:$H$35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tk" localSheetId="0">#REF!</definedName>
    <definedName name="tk">#REF!</definedName>
    <definedName name="wq" localSheetId="0">#REF!</definedName>
    <definedName name="wq">#REF!</definedName>
  </definedNames>
  <calcPr calcId="125725"/>
</workbook>
</file>

<file path=xl/calcChain.xml><?xml version="1.0" encoding="utf-8"?>
<calcChain xmlns="http://schemas.openxmlformats.org/spreadsheetml/2006/main">
  <c r="O8" i="14"/>
  <c r="L8"/>
  <c r="S8" l="1"/>
  <c r="O14"/>
  <c r="S14"/>
  <c r="S15"/>
  <c r="O37"/>
  <c r="M30"/>
  <c r="M32" s="1"/>
  <c r="L32"/>
  <c r="M16"/>
  <c r="O16" s="1"/>
  <c r="S16" s="1"/>
  <c r="K61"/>
  <c r="M61"/>
  <c r="K52"/>
  <c r="K56"/>
  <c r="K24"/>
  <c r="J22"/>
  <c r="M22"/>
  <c r="J72"/>
  <c r="J63"/>
  <c r="M63"/>
  <c r="M60"/>
  <c r="O31"/>
  <c r="O28"/>
  <c r="O29" s="1"/>
  <c r="K71"/>
  <c r="M71"/>
  <c r="P38"/>
  <c r="I38"/>
  <c r="P32"/>
  <c r="R32"/>
  <c r="T49"/>
  <c r="T48"/>
  <c r="S40"/>
  <c r="S41"/>
  <c r="S42"/>
  <c r="S43"/>
  <c r="S44"/>
  <c r="S45"/>
  <c r="S10"/>
  <c r="T10"/>
  <c r="S25"/>
  <c r="S27"/>
  <c r="M43"/>
  <c r="M44"/>
  <c r="T44"/>
  <c r="M41"/>
  <c r="M40"/>
  <c r="M42"/>
  <c r="M45"/>
  <c r="M10"/>
  <c r="M11"/>
  <c r="L27"/>
  <c r="M25"/>
  <c r="T25"/>
  <c r="T19"/>
  <c r="T17"/>
  <c r="S59"/>
  <c r="S61"/>
  <c r="S63"/>
  <c r="S64"/>
  <c r="S67"/>
  <c r="S71"/>
  <c r="S70"/>
  <c r="S69"/>
  <c r="S68"/>
  <c r="S66"/>
  <c r="S65"/>
  <c r="S62"/>
  <c r="S60"/>
  <c r="S72"/>
  <c r="S55"/>
  <c r="S54"/>
  <c r="S53"/>
  <c r="S52"/>
  <c r="S51"/>
  <c r="S56"/>
  <c r="S50"/>
  <c r="S36"/>
  <c r="T36"/>
  <c r="S35"/>
  <c r="T35"/>
  <c r="S34"/>
  <c r="S33"/>
  <c r="T33"/>
  <c r="S26"/>
  <c r="S23"/>
  <c r="S17"/>
  <c r="S22"/>
  <c r="S21"/>
  <c r="S12"/>
  <c r="T12"/>
  <c r="S5"/>
  <c r="S7"/>
  <c r="T7"/>
  <c r="S6"/>
  <c r="T6" s="1"/>
  <c r="P46"/>
  <c r="Q46"/>
  <c r="R46"/>
  <c r="S13"/>
  <c r="S24"/>
  <c r="O46"/>
  <c r="O11"/>
  <c r="O27"/>
  <c r="L46"/>
  <c r="L11"/>
  <c r="L18"/>
  <c r="L72"/>
  <c r="J46"/>
  <c r="K46"/>
  <c r="I46"/>
  <c r="M8"/>
  <c r="L9"/>
  <c r="M4"/>
  <c r="S4"/>
  <c r="M5"/>
  <c r="M7"/>
  <c r="M6"/>
  <c r="K9"/>
  <c r="J37"/>
  <c r="J32"/>
  <c r="J29"/>
  <c r="J27"/>
  <c r="J18"/>
  <c r="J15"/>
  <c r="J13"/>
  <c r="J11"/>
  <c r="J9"/>
  <c r="P37"/>
  <c r="Q37"/>
  <c r="R37"/>
  <c r="R38"/>
  <c r="P29"/>
  <c r="Q29"/>
  <c r="R29"/>
  <c r="P24"/>
  <c r="Q24"/>
  <c r="R24"/>
  <c r="O24"/>
  <c r="P20"/>
  <c r="Q20"/>
  <c r="R20"/>
  <c r="S20"/>
  <c r="O20"/>
  <c r="P18"/>
  <c r="Q18"/>
  <c r="R18"/>
  <c r="P15"/>
  <c r="Q15"/>
  <c r="R15"/>
  <c r="P13"/>
  <c r="Q13"/>
  <c r="R13"/>
  <c r="O13"/>
  <c r="P11"/>
  <c r="Q11"/>
  <c r="R11"/>
  <c r="P9"/>
  <c r="Q9"/>
  <c r="R9"/>
  <c r="P56"/>
  <c r="Q56"/>
  <c r="R56"/>
  <c r="O56"/>
  <c r="P27"/>
  <c r="Q27"/>
  <c r="R27"/>
  <c r="P72"/>
  <c r="Q72"/>
  <c r="R72"/>
  <c r="O72"/>
  <c r="M53"/>
  <c r="M50"/>
  <c r="M51"/>
  <c r="M54"/>
  <c r="M55"/>
  <c r="M33"/>
  <c r="M34"/>
  <c r="M37"/>
  <c r="M35"/>
  <c r="M36"/>
  <c r="M31"/>
  <c r="M28"/>
  <c r="M29" s="1"/>
  <c r="K27"/>
  <c r="M27"/>
  <c r="M21"/>
  <c r="M23"/>
  <c r="M20"/>
  <c r="K15"/>
  <c r="L15"/>
  <c r="M13"/>
  <c r="M62"/>
  <c r="M64"/>
  <c r="M65"/>
  <c r="M66"/>
  <c r="M68"/>
  <c r="M69"/>
  <c r="M70"/>
  <c r="M59"/>
  <c r="I72"/>
  <c r="I74"/>
  <c r="L13"/>
  <c r="K13"/>
  <c r="L20"/>
  <c r="K20"/>
  <c r="L24"/>
  <c r="L56"/>
  <c r="K37"/>
  <c r="L29"/>
  <c r="K29"/>
  <c r="L37"/>
  <c r="K32"/>
  <c r="M26"/>
  <c r="T26"/>
  <c r="K18"/>
  <c r="M14"/>
  <c r="K11"/>
  <c r="O15"/>
  <c r="M15"/>
  <c r="T34"/>
  <c r="T23"/>
  <c r="K72"/>
  <c r="J52"/>
  <c r="M52"/>
  <c r="J38"/>
  <c r="J47"/>
  <c r="J24"/>
  <c r="M24"/>
  <c r="J56"/>
  <c r="T22"/>
  <c r="T21"/>
  <c r="M56"/>
  <c r="C88"/>
  <c r="E88"/>
  <c r="T5"/>
  <c r="S37"/>
  <c r="T40"/>
  <c r="R47"/>
  <c r="R74"/>
  <c r="M46"/>
  <c r="S11"/>
  <c r="T14"/>
  <c r="S28"/>
  <c r="S29" s="1"/>
  <c r="T45"/>
  <c r="T41"/>
  <c r="S31"/>
  <c r="P47"/>
  <c r="P74"/>
  <c r="K38"/>
  <c r="K47"/>
  <c r="T31"/>
  <c r="M18"/>
  <c r="M67"/>
  <c r="M72"/>
  <c r="C89"/>
  <c r="E89"/>
  <c r="T43"/>
  <c r="T42"/>
  <c r="S46"/>
  <c r="K74"/>
  <c r="J74"/>
  <c r="T46"/>
  <c r="M9" l="1"/>
  <c r="T4"/>
  <c r="O9"/>
  <c r="S9"/>
  <c r="T8"/>
  <c r="O30"/>
  <c r="T28"/>
  <c r="M38"/>
  <c r="M47" s="1"/>
  <c r="C87" s="1"/>
  <c r="L38"/>
  <c r="L47" s="1"/>
  <c r="L74" s="1"/>
  <c r="S18"/>
  <c r="T16"/>
  <c r="O18"/>
  <c r="S30" l="1"/>
  <c r="O32"/>
  <c r="Q30"/>
  <c r="Q32" s="1"/>
  <c r="Q38" s="1"/>
  <c r="Q47" s="1"/>
  <c r="Q74" s="1"/>
  <c r="O38"/>
  <c r="O47" s="1"/>
  <c r="O74" s="1"/>
  <c r="M74"/>
  <c r="E87"/>
  <c r="E90" s="1"/>
  <c r="C90"/>
  <c r="T30" l="1"/>
  <c r="S32"/>
  <c r="S38" s="1"/>
  <c r="S47" s="1"/>
  <c r="T47" l="1"/>
  <c r="S74"/>
</calcChain>
</file>

<file path=xl/comments1.xml><?xml version="1.0" encoding="utf-8"?>
<comments xmlns="http://schemas.openxmlformats.org/spreadsheetml/2006/main">
  <authors>
    <author>peniaminal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peniaminal:</t>
        </r>
        <r>
          <rPr>
            <sz val="9"/>
            <color indexed="81"/>
            <rFont val="Tahoma"/>
            <family val="2"/>
          </rPr>
          <t xml:space="preserve">
At the end of the quarter - there may be changes in the child code allocation of the said amount.  The new code must be inserted here therefore.  
This does not / should not always happen if good allocation of child codes were made at the beginning of the quarter (column D in this example). </t>
        </r>
      </text>
    </comment>
  </commentList>
</comments>
</file>

<file path=xl/sharedStrings.xml><?xml version="1.0" encoding="utf-8"?>
<sst xmlns="http://schemas.openxmlformats.org/spreadsheetml/2006/main" count="350" uniqueCount="242">
  <si>
    <t>Miscellaneous</t>
  </si>
  <si>
    <t>USD</t>
  </si>
  <si>
    <t>Account</t>
  </si>
  <si>
    <t>Country:</t>
  </si>
  <si>
    <t>TOTAL</t>
  </si>
  <si>
    <t>Supplies</t>
  </si>
  <si>
    <t>Country</t>
  </si>
  <si>
    <t>Act No.</t>
  </si>
  <si>
    <t>Outcome</t>
  </si>
  <si>
    <t>Activities</t>
  </si>
  <si>
    <t>Lead/collaborating Agencies</t>
  </si>
  <si>
    <t>Q12013</t>
  </si>
  <si>
    <t>Q22013</t>
  </si>
  <si>
    <t>total 2013</t>
  </si>
  <si>
    <t>CK</t>
  </si>
  <si>
    <t>CI-13-01</t>
  </si>
  <si>
    <t>Technical</t>
  </si>
  <si>
    <t>Rakahanga Wind/Solar Hybrid  FS Project</t>
  </si>
  <si>
    <t>CI-13-02</t>
  </si>
  <si>
    <t>Pukapuka/Nassau Solar Grid Connect Project</t>
  </si>
  <si>
    <t>CI-13-03</t>
  </si>
  <si>
    <t>Atiu Biomass Project Feasibility study</t>
  </si>
  <si>
    <t>CI-13-04</t>
  </si>
  <si>
    <t>Manihiki Solar PV Mini-grid connected project</t>
  </si>
  <si>
    <t>total for CK</t>
  </si>
  <si>
    <t>FJ-13-03</t>
  </si>
  <si>
    <t>POLICY</t>
  </si>
  <si>
    <t>Formulation of Net-Metering Policy for Grid - Connected Renewable Energy Generation Systems in Fiji</t>
  </si>
  <si>
    <t>total for FJ</t>
  </si>
  <si>
    <t>KI</t>
  </si>
  <si>
    <t>total for KI</t>
  </si>
  <si>
    <t>NR</t>
  </si>
  <si>
    <t>NR-13-01</t>
  </si>
  <si>
    <t>local solar PV training</t>
  </si>
  <si>
    <t>Nauru Utility/SPREP</t>
  </si>
  <si>
    <t>total for NR</t>
  </si>
  <si>
    <t>NU</t>
  </si>
  <si>
    <t>NU-13-01</t>
  </si>
  <si>
    <t>Increasing the Impact of Grid-Connected Solar PV Generation</t>
  </si>
  <si>
    <t>total for NU</t>
  </si>
  <si>
    <t>total for PG</t>
  </si>
  <si>
    <t xml:space="preserve">  </t>
  </si>
  <si>
    <t>WS</t>
  </si>
  <si>
    <t>total for SA</t>
  </si>
  <si>
    <t>SB</t>
  </si>
  <si>
    <t>SI-13-01</t>
  </si>
  <si>
    <t>Solomon Islands Wind Monitoring and Resource Assessment Project</t>
  </si>
  <si>
    <t>Energy Division/SPREP</t>
  </si>
  <si>
    <t>total for SI</t>
  </si>
  <si>
    <t>TO</t>
  </si>
  <si>
    <t>total for TO</t>
  </si>
  <si>
    <t>TU-13-01</t>
  </si>
  <si>
    <t xml:space="preserve">Improving reliable access to modern energy services through solar PV systems for rural areas (outer islands) of Tuvalu </t>
  </si>
  <si>
    <t>total for TU</t>
  </si>
  <si>
    <t>VU</t>
  </si>
  <si>
    <t>VU-13-01</t>
  </si>
  <si>
    <t>Vanuatu Wind Monitoring Project</t>
  </si>
  <si>
    <t>Energy Uni/SPREP</t>
  </si>
  <si>
    <t>VU-13-02</t>
  </si>
  <si>
    <t>VU-13-03</t>
  </si>
  <si>
    <t>Technical Site Visit and Capacity Building Workshop As Part of the Talise Hydropower Project</t>
  </si>
  <si>
    <t>total for VU</t>
  </si>
  <si>
    <t>TOTAL FOR NATIONAL ACTIVITIES</t>
  </si>
  <si>
    <t>REGIONAL ACTIVITIES</t>
  </si>
  <si>
    <t>RE-12-01</t>
  </si>
  <si>
    <t>SPREP</t>
  </si>
  <si>
    <t>TOTAL FOR REGIONAL ACTIVITIES</t>
  </si>
  <si>
    <t>PMO COSTS</t>
  </si>
  <si>
    <t>International Consultants (PM/CCMO)</t>
  </si>
  <si>
    <t>Local Consultant - APA</t>
  </si>
  <si>
    <t>Administration Fees</t>
  </si>
  <si>
    <t>Contractual Services - Ind</t>
  </si>
  <si>
    <t xml:space="preserve">Travel, Audits and Reviews </t>
  </si>
  <si>
    <t>Contractual Services - Co</t>
  </si>
  <si>
    <t>Equip and Furniture</t>
  </si>
  <si>
    <t>Comm &amp; Audio Equip</t>
  </si>
  <si>
    <t>Info Tech Equip</t>
  </si>
  <si>
    <t>Audio Visual and Print Prod</t>
  </si>
  <si>
    <t>TOTAL FOR PMO</t>
  </si>
  <si>
    <t>GRAND TOTAL</t>
  </si>
  <si>
    <t>ITEMIZED COST ESTIMATES BY ACTIVITY (ICL)</t>
  </si>
  <si>
    <t>For Qtr:</t>
  </si>
  <si>
    <t>Year</t>
  </si>
  <si>
    <t>Currency</t>
  </si>
  <si>
    <t>Activity No. (refer AWP or QWP) REF:</t>
  </si>
  <si>
    <t>ACTIVITY ITEMS</t>
  </si>
  <si>
    <t>PLANNED AMOUNT
(USD $)</t>
  </si>
  <si>
    <t>CHILD CODE</t>
  </si>
  <si>
    <t>(refer to COA)</t>
  </si>
  <si>
    <t>ACTUAL (ACQUITTED)</t>
  </si>
  <si>
    <t>OUTCOME</t>
  </si>
  <si>
    <t>DIRECT</t>
  </si>
  <si>
    <t>FOR UNDP USE ONLY - ATLAS ALLOCATION</t>
  </si>
  <si>
    <t xml:space="preserve">PLANNED </t>
  </si>
  <si>
    <t>ACTUAL</t>
  </si>
  <si>
    <t>AMOUNT</t>
  </si>
  <si>
    <t>COMPONENT</t>
  </si>
  <si>
    <t>PAYMENT</t>
  </si>
  <si>
    <t>Project ID</t>
  </si>
  <si>
    <t>Activity ID</t>
  </si>
  <si>
    <t>Fund Donor</t>
  </si>
  <si>
    <t>(Fill IN at beginning of quarter)</t>
  </si>
  <si>
    <t>(Fill in at END of quarter)</t>
  </si>
  <si>
    <t>Palau Devt bank followup</t>
  </si>
  <si>
    <t>IUCN/SPREP</t>
  </si>
  <si>
    <t>IRENA-PIREP  update</t>
  </si>
  <si>
    <t>IRENA/SPREP</t>
  </si>
  <si>
    <t>PM-13-01</t>
  </si>
  <si>
    <t>PM-13-02</t>
  </si>
  <si>
    <t>PM-13-03</t>
  </si>
  <si>
    <t>PM-13-04</t>
  </si>
  <si>
    <t>PM-13-05</t>
  </si>
  <si>
    <t>PM-13-06</t>
  </si>
  <si>
    <t>PM-13-07</t>
  </si>
  <si>
    <t>PM-13-08</t>
  </si>
  <si>
    <t>PM-13-09</t>
  </si>
  <si>
    <t>PM-13-10</t>
  </si>
  <si>
    <t>PM-13-11</t>
  </si>
  <si>
    <t>PM-13-12</t>
  </si>
  <si>
    <t>Workshop Training/Learning costs</t>
  </si>
  <si>
    <t>PM-13-13</t>
  </si>
  <si>
    <t>CI-13-05</t>
  </si>
  <si>
    <t>SA-13-03</t>
  </si>
  <si>
    <t>RE site visit (fact finding)</t>
  </si>
  <si>
    <t>RE awareness day for Upolu and Savaii</t>
  </si>
  <si>
    <t>Consumerables for Samoa RE Resource assessments</t>
  </si>
  <si>
    <t>Multipartite Review Meeting and CBA trainings</t>
  </si>
  <si>
    <t>Q32013</t>
  </si>
  <si>
    <t>Q42013</t>
  </si>
  <si>
    <t>Capacity Strengthening to Sustain and Disseminate Renewable Energy Knowledge</t>
  </si>
  <si>
    <t>TV</t>
  </si>
  <si>
    <t>VU-13-04</t>
  </si>
  <si>
    <t>Tina Hydro Development Awareness</t>
  </si>
  <si>
    <t>The Study of Electricity Tariff Reform including development of Net-metering Policy</t>
  </si>
  <si>
    <t>Development of a wind atlas for Vanuatu</t>
  </si>
  <si>
    <t>Preparatory work ffor the designing of renewable energy projects in the outer islands of the Cook islands (north).</t>
  </si>
  <si>
    <t>support for the development of a RESCO Manager 3, Help file and user manual</t>
  </si>
  <si>
    <t xml:space="preserve">REGIONAL TRAINING (RESCO Manager including Help file and user manual training workshop and gender indicators </t>
  </si>
  <si>
    <t>PM office/SPREP</t>
  </si>
  <si>
    <t>Fund</t>
  </si>
  <si>
    <t>GEF</t>
  </si>
  <si>
    <t>PG</t>
  </si>
  <si>
    <t>Technical / Awareness</t>
  </si>
  <si>
    <t>71200/75700</t>
  </si>
  <si>
    <t>Awareness</t>
  </si>
  <si>
    <t>technical</t>
  </si>
  <si>
    <t>awareness</t>
  </si>
  <si>
    <t>71200 /71600 /75700</t>
  </si>
  <si>
    <t>OUR REF</t>
  </si>
  <si>
    <t>SUMMARY OF PROPOSED BUDGET AWP 2013</t>
  </si>
  <si>
    <t>DONOR</t>
  </si>
  <si>
    <t>COUNTRIES</t>
  </si>
  <si>
    <t>REGIONAL</t>
  </si>
  <si>
    <t xml:space="preserve">Date: </t>
  </si>
  <si>
    <t>P. Assurance:</t>
  </si>
  <si>
    <t>Alofa Tuuau</t>
  </si>
  <si>
    <t>Finance &amp; Administration Adviser</t>
  </si>
  <si>
    <t>Endorsed by:</t>
  </si>
  <si>
    <t>David Sheppard</t>
  </si>
  <si>
    <t>Director General - SPREP</t>
  </si>
  <si>
    <t>PIGGAREP PROJECT</t>
  </si>
  <si>
    <t>AP 3/11/1</t>
  </si>
  <si>
    <t xml:space="preserve">PROJECT CODE: </t>
  </si>
  <si>
    <t>AWARD ID:</t>
  </si>
  <si>
    <t>AWARD TITLE:</t>
  </si>
  <si>
    <t>PIMS 3462 CC FSP: PIGGAREP</t>
  </si>
  <si>
    <t>PMO</t>
  </si>
  <si>
    <t>Sili'a Kilepoa Ualesi</t>
  </si>
  <si>
    <t>Prepared &amp; Reviewed by:</t>
  </si>
  <si>
    <t>PIGGAREP - Project Manager</t>
  </si>
  <si>
    <t>summary</t>
  </si>
  <si>
    <t>Submitted On:</t>
  </si>
  <si>
    <t>17th April 2013</t>
  </si>
  <si>
    <t>Developing Productive Use of Renewable Energy - Social aspects of Vanuatu Talise hydro Project</t>
  </si>
  <si>
    <t>Policy</t>
  </si>
  <si>
    <t xml:space="preserve">Market </t>
  </si>
  <si>
    <t xml:space="preserve">completed </t>
  </si>
  <si>
    <t>outstanding activity from 2011</t>
  </si>
  <si>
    <t>new activity for 2013</t>
  </si>
  <si>
    <t>completed</t>
  </si>
  <si>
    <t>REMARKS</t>
  </si>
  <si>
    <t>FJ</t>
  </si>
  <si>
    <t>Q12014</t>
  </si>
  <si>
    <t>Q22014</t>
  </si>
  <si>
    <t>Q32014</t>
  </si>
  <si>
    <t>Q42014</t>
  </si>
  <si>
    <t>institutional Strengthening</t>
  </si>
  <si>
    <t>total 2014</t>
  </si>
  <si>
    <t>TO-13-01</t>
  </si>
  <si>
    <t>SA-13-01</t>
  </si>
  <si>
    <t>SA-13-02</t>
  </si>
  <si>
    <t>MOF/MNRE/EPC/SPREP</t>
  </si>
  <si>
    <t>PIGGAREP PLUS</t>
  </si>
  <si>
    <t>FSM</t>
  </si>
  <si>
    <t>PALAU</t>
  </si>
  <si>
    <t>RMI</t>
  </si>
  <si>
    <t>TU</t>
  </si>
  <si>
    <t>FSM-13-01</t>
  </si>
  <si>
    <t>PAL-13-01</t>
  </si>
  <si>
    <t>RMI-13-01</t>
  </si>
  <si>
    <t>SB-13-01</t>
  </si>
  <si>
    <t>SIDS DOCK</t>
  </si>
  <si>
    <t>Solar PV powered Rural Telecommunication system</t>
  </si>
  <si>
    <t>Solar PV powered Well Water pumping systems in Haapai Islands</t>
  </si>
  <si>
    <t>Energy Efficiency Demonstration House</t>
  </si>
  <si>
    <t>DOE/SPREP</t>
  </si>
  <si>
    <t>NPC/SPREP</t>
  </si>
  <si>
    <t>SROS/MOF/SPREP</t>
  </si>
  <si>
    <t>Energy Office/SPREP</t>
  </si>
  <si>
    <t>TEC/SPREP</t>
  </si>
  <si>
    <t>TERM/Energy Office/SPREP</t>
  </si>
  <si>
    <t>TOTAL FOR PIGGAREP PLUS</t>
  </si>
  <si>
    <t>Sustaining RE and EE measures in Micronesia (SREEM)-FSM</t>
  </si>
  <si>
    <t>Sustaining RE and EE measures in Micronesia (SREEM)-PALAU</t>
  </si>
  <si>
    <t>Sustaining RE and EE measures in Micronesia (SREEM)-RMI</t>
  </si>
  <si>
    <t>Online training of GHG</t>
  </si>
  <si>
    <t>Palau</t>
  </si>
  <si>
    <t>total</t>
  </si>
  <si>
    <t>total per country</t>
  </si>
  <si>
    <t>TOTAL PIGGAREP</t>
  </si>
  <si>
    <t>APPROVED $total per country</t>
  </si>
  <si>
    <t>2014 ANNUAL WORK PLAN</t>
  </si>
  <si>
    <t>2013  ANNUAL WORK PLAN</t>
  </si>
  <si>
    <t>PIGGAREP+</t>
  </si>
  <si>
    <t>supervision/monitoring component left</t>
  </si>
  <si>
    <t>new activity for 2013 but same consultancy engaged to include north islands</t>
  </si>
  <si>
    <t>contract signed and activity conducted 17-20 Dec 2013</t>
  </si>
  <si>
    <t>completed in quarter 3</t>
  </si>
  <si>
    <t>completed in quarter 2 and 3</t>
  </si>
  <si>
    <t>completed in quarter 4</t>
  </si>
  <si>
    <t>ongoing activity from 2012 to be completed by Q1, 2014</t>
  </si>
  <si>
    <t>contract to be signed in quarter 4, 2013</t>
  </si>
  <si>
    <t>training component commenced implementation in quarter 3 and 4</t>
  </si>
  <si>
    <t>contract signed and first invoice received 40% of contract value</t>
  </si>
  <si>
    <t>completed in quarter 3, 2013</t>
  </si>
  <si>
    <t>deferred to quarter 1, 2014</t>
  </si>
  <si>
    <t>deferred to quarter 1, 2014 with preparatory paper work to be completed by end of quarter 4, 2013</t>
  </si>
  <si>
    <t>Closing MPR for current PIGGAREP and 1st MPR for PIGGAREP+ in 2014</t>
  </si>
  <si>
    <t>completed in quarter 2.2013</t>
  </si>
  <si>
    <t>completed in quarter 2, 2013</t>
  </si>
  <si>
    <t>new proposed activity during MPR 2013</t>
  </si>
  <si>
    <t>ongoing from 2010 to be completed in Q4, 2013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</si>
</sst>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&quot;$&quot;#,##0.00"/>
    <numFmt numFmtId="169" formatCode="_(* #,##0.0_);_(* \(#,##0.0\);_(* &quot;-&quot;?_);_(@_)"/>
    <numFmt numFmtId="170" formatCode="#,##0_ ;[Red]\-#,##0\ "/>
    <numFmt numFmtId="171" formatCode="_-* #,##0_-;\-* #,##0_-;_-* &quot;-&quot;??_-;_-@_-"/>
    <numFmt numFmtId="172" formatCode="_-&quot;$&quot;* #,##0_-;\-&quot;$&quot;* #,##0_-;_-&quot;$&quot;* &quot;-&quot;??_-;_-@_-"/>
  </numFmts>
  <fonts count="54"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u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1">
    <xf numFmtId="0" fontId="0" fillId="0" borderId="0">
      <alignment vertical="top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1" applyNumberFormat="0" applyAlignment="0" applyProtection="0"/>
    <xf numFmtId="0" fontId="5" fillId="10" borderId="1" applyNumberFormat="0" applyAlignment="0" applyProtection="0"/>
    <xf numFmtId="0" fontId="5" fillId="10" borderId="1" applyNumberFormat="0" applyAlignment="0" applyProtection="0"/>
    <xf numFmtId="0" fontId="6" fillId="23" borderId="2" applyNumberFormat="0" applyAlignment="0" applyProtection="0"/>
    <xf numFmtId="0" fontId="6" fillId="23" borderId="2" applyNumberFormat="0" applyAlignment="0" applyProtection="0"/>
    <xf numFmtId="0" fontId="6" fillId="23" borderId="2" applyNumberFormat="0" applyAlignment="0" applyProtection="0"/>
    <xf numFmtId="0" fontId="7" fillId="0" borderId="0" applyNumberFormat="0" applyFont="0" applyFill="0" applyBorder="0" applyProtection="0">
      <alignment vertical="center"/>
    </xf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2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4" fillId="0" borderId="33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32" fillId="0" borderId="0"/>
    <xf numFmtId="0" fontId="1" fillId="0" borderId="0">
      <alignment vertical="top"/>
    </xf>
    <xf numFmtId="0" fontId="8" fillId="0" borderId="0"/>
    <xf numFmtId="0" fontId="8" fillId="0" borderId="0"/>
    <xf numFmtId="0" fontId="8" fillId="0" borderId="0"/>
    <xf numFmtId="0" fontId="32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top"/>
    </xf>
    <xf numFmtId="0" fontId="8" fillId="0" borderId="0"/>
    <xf numFmtId="0" fontId="32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8" fillId="0" borderId="0"/>
    <xf numFmtId="0" fontId="22" fillId="0" borderId="0"/>
    <xf numFmtId="0" fontId="8" fillId="6" borderId="7" applyNumberFormat="0" applyFont="0" applyAlignment="0" applyProtection="0"/>
    <xf numFmtId="0" fontId="8" fillId="6" borderId="7" applyNumberFormat="0" applyFont="0" applyAlignment="0" applyProtection="0"/>
    <xf numFmtId="0" fontId="8" fillId="6" borderId="7" applyNumberFormat="0" applyFont="0" applyAlignment="0" applyProtection="0"/>
    <xf numFmtId="0" fontId="17" fillId="10" borderId="8" applyNumberFormat="0" applyAlignment="0" applyProtection="0"/>
    <xf numFmtId="0" fontId="17" fillId="10" borderId="8" applyNumberFormat="0" applyAlignment="0" applyProtection="0"/>
    <xf numFmtId="0" fontId="17" fillId="10" borderId="8" applyNumberForma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</cellStyleXfs>
  <cellXfs count="309">
    <xf numFmtId="0" fontId="0" fillId="0" borderId="0" xfId="0">
      <alignment vertical="top"/>
    </xf>
    <xf numFmtId="0" fontId="8" fillId="0" borderId="0" xfId="149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167" fontId="38" fillId="26" borderId="14" xfId="94" applyNumberFormat="1" applyFont="1" applyFill="1" applyBorder="1" applyAlignment="1">
      <alignment horizontal="center" vertical="top" wrapText="1"/>
    </xf>
    <xf numFmtId="167" fontId="38" fillId="26" borderId="14" xfId="94" applyNumberFormat="1" applyFont="1" applyFill="1" applyBorder="1" applyAlignment="1">
      <alignment horizontal="center"/>
    </xf>
    <xf numFmtId="168" fontId="0" fillId="0" borderId="14" xfId="0" quotePrefix="1" applyNumberFormat="1" applyFill="1" applyBorder="1" applyAlignment="1">
      <alignment horizontal="left" vertical="top" wrapText="1"/>
    </xf>
    <xf numFmtId="0" fontId="25" fillId="31" borderId="0" xfId="133" applyFont="1" applyFill="1"/>
    <xf numFmtId="0" fontId="27" fillId="31" borderId="19" xfId="133" applyFont="1" applyFill="1" applyBorder="1" applyAlignment="1"/>
    <xf numFmtId="0" fontId="27" fillId="0" borderId="19" xfId="133" applyFont="1" applyBorder="1" applyAlignment="1">
      <alignment horizontal="center"/>
    </xf>
    <xf numFmtId="0" fontId="25" fillId="0" borderId="0" xfId="133" applyFont="1"/>
    <xf numFmtId="0" fontId="8" fillId="31" borderId="0" xfId="133" applyFill="1"/>
    <xf numFmtId="0" fontId="28" fillId="31" borderId="20" xfId="133" applyFont="1" applyFill="1" applyBorder="1" applyAlignment="1">
      <alignment wrapText="1"/>
    </xf>
    <xf numFmtId="0" fontId="29" fillId="0" borderId="21" xfId="133" applyFont="1" applyBorder="1" applyAlignment="1">
      <alignment wrapText="1"/>
    </xf>
    <xf numFmtId="0" fontId="21" fillId="31" borderId="21" xfId="133" applyFont="1" applyFill="1" applyBorder="1" applyAlignment="1">
      <alignment wrapText="1"/>
    </xf>
    <xf numFmtId="0" fontId="8" fillId="31" borderId="21" xfId="133" applyFill="1" applyBorder="1" applyAlignment="1">
      <alignment horizontal="center" vertical="center"/>
    </xf>
    <xf numFmtId="0" fontId="21" fillId="31" borderId="22" xfId="133" applyFont="1" applyFill="1" applyBorder="1" applyAlignment="1">
      <alignment horizontal="center" vertical="center" wrapText="1"/>
    </xf>
    <xf numFmtId="0" fontId="8" fillId="0" borderId="0" xfId="133"/>
    <xf numFmtId="0" fontId="28" fillId="31" borderId="23" xfId="133" applyFont="1" applyFill="1" applyBorder="1" applyAlignment="1">
      <alignment wrapText="1"/>
    </xf>
    <xf numFmtId="0" fontId="30" fillId="26" borderId="24" xfId="133" applyFont="1" applyFill="1" applyBorder="1" applyAlignment="1">
      <alignment wrapText="1"/>
    </xf>
    <xf numFmtId="0" fontId="21" fillId="31" borderId="24" xfId="133" applyFont="1" applyFill="1" applyBorder="1" applyAlignment="1">
      <alignment wrapText="1"/>
    </xf>
    <xf numFmtId="0" fontId="8" fillId="31" borderId="24" xfId="133" applyFill="1" applyBorder="1" applyAlignment="1">
      <alignment horizontal="center" vertical="center"/>
    </xf>
    <xf numFmtId="0" fontId="21" fillId="31" borderId="25" xfId="133" applyFont="1" applyFill="1" applyBorder="1" applyAlignment="1">
      <alignment horizontal="center" vertical="center" wrapText="1"/>
    </xf>
    <xf numFmtId="0" fontId="21" fillId="31" borderId="0" xfId="133" applyFont="1" applyFill="1" applyBorder="1" applyAlignment="1">
      <alignment wrapText="1"/>
    </xf>
    <xf numFmtId="0" fontId="43" fillId="31" borderId="14" xfId="133" applyFont="1" applyFill="1" applyBorder="1" applyAlignment="1">
      <alignment horizontal="right" vertical="center" wrapText="1"/>
    </xf>
    <xf numFmtId="0" fontId="43" fillId="31" borderId="26" xfId="133" applyFont="1" applyFill="1" applyBorder="1" applyAlignment="1">
      <alignment horizontal="center" vertical="center" wrapText="1"/>
    </xf>
    <xf numFmtId="0" fontId="43" fillId="31" borderId="19" xfId="133" applyFont="1" applyFill="1" applyBorder="1" applyAlignment="1">
      <alignment horizontal="center" vertical="center" wrapText="1"/>
    </xf>
    <xf numFmtId="0" fontId="43" fillId="31" borderId="27" xfId="133" applyFont="1" applyFill="1" applyBorder="1" applyAlignment="1">
      <alignment horizontal="center" vertical="center" wrapText="1"/>
    </xf>
    <xf numFmtId="0" fontId="43" fillId="31" borderId="28" xfId="133" applyFont="1" applyFill="1" applyBorder="1" applyAlignment="1">
      <alignment horizontal="center" vertical="center" wrapText="1"/>
    </xf>
    <xf numFmtId="0" fontId="21" fillId="24" borderId="27" xfId="133" applyFont="1" applyFill="1" applyBorder="1" applyAlignment="1">
      <alignment horizontal="center" vertical="center"/>
    </xf>
    <xf numFmtId="0" fontId="21" fillId="24" borderId="14" xfId="133" applyFont="1" applyFill="1" applyBorder="1" applyAlignment="1">
      <alignment horizontal="center" vertical="center"/>
    </xf>
    <xf numFmtId="0" fontId="21" fillId="31" borderId="28" xfId="133" applyFont="1" applyFill="1" applyBorder="1" applyAlignment="1">
      <alignment horizontal="center" vertical="center" wrapText="1"/>
    </xf>
    <xf numFmtId="0" fontId="21" fillId="31" borderId="28" xfId="133" applyFont="1" applyFill="1" applyBorder="1" applyAlignment="1">
      <alignment horizontal="center" vertical="center"/>
    </xf>
    <xf numFmtId="0" fontId="21" fillId="24" borderId="28" xfId="133" applyFont="1" applyFill="1" applyBorder="1" applyAlignment="1">
      <alignment horizontal="center" vertical="center"/>
    </xf>
    <xf numFmtId="0" fontId="21" fillId="0" borderId="14" xfId="133" applyFont="1" applyBorder="1" applyAlignment="1">
      <alignment horizontal="center"/>
    </xf>
    <xf numFmtId="43" fontId="8" fillId="0" borderId="14" xfId="84" applyFont="1" applyFill="1" applyBorder="1"/>
    <xf numFmtId="0" fontId="8" fillId="0" borderId="14" xfId="84" applyNumberFormat="1" applyFont="1" applyBorder="1" applyAlignment="1">
      <alignment horizontal="center"/>
    </xf>
    <xf numFmtId="0" fontId="31" fillId="0" borderId="14" xfId="84" applyNumberFormat="1" applyFont="1" applyFill="1" applyBorder="1" applyAlignment="1">
      <alignment horizontal="center"/>
    </xf>
    <xf numFmtId="0" fontId="44" fillId="0" borderId="14" xfId="84" applyNumberFormat="1" applyFont="1" applyFill="1" applyBorder="1" applyAlignment="1">
      <alignment horizontal="left"/>
    </xf>
    <xf numFmtId="0" fontId="45" fillId="0" borderId="14" xfId="84" applyNumberFormat="1" applyFont="1" applyFill="1" applyBorder="1" applyAlignment="1">
      <alignment horizontal="center"/>
    </xf>
    <xf numFmtId="0" fontId="8" fillId="24" borderId="14" xfId="133" applyFill="1" applyBorder="1" applyAlignment="1">
      <alignment horizontal="center"/>
    </xf>
    <xf numFmtId="0" fontId="8" fillId="24" borderId="14" xfId="133" applyFill="1" applyBorder="1" applyAlignment="1">
      <alignment horizontal="center" wrapText="1"/>
    </xf>
    <xf numFmtId="0" fontId="8" fillId="28" borderId="14" xfId="133" applyFill="1" applyBorder="1" applyAlignment="1">
      <alignment horizontal="center" vertical="center"/>
    </xf>
    <xf numFmtId="0" fontId="21" fillId="0" borderId="14" xfId="133" applyFont="1" applyFill="1" applyBorder="1" applyAlignment="1">
      <alignment horizontal="center"/>
    </xf>
    <xf numFmtId="0" fontId="8" fillId="0" borderId="14" xfId="133" applyFill="1" applyBorder="1"/>
    <xf numFmtId="0" fontId="0" fillId="0" borderId="14" xfId="84" applyNumberFormat="1" applyFont="1" applyFill="1" applyBorder="1" applyAlignment="1">
      <alignment horizontal="center"/>
    </xf>
    <xf numFmtId="0" fontId="45" fillId="0" borderId="14" xfId="84" applyNumberFormat="1" applyFont="1" applyBorder="1" applyAlignment="1">
      <alignment horizontal="center"/>
    </xf>
    <xf numFmtId="0" fontId="8" fillId="28" borderId="14" xfId="133" applyFill="1" applyBorder="1"/>
    <xf numFmtId="0" fontId="8" fillId="0" borderId="14" xfId="84" applyNumberFormat="1" applyFont="1" applyFill="1" applyBorder="1" applyAlignment="1">
      <alignment horizontal="center"/>
    </xf>
    <xf numFmtId="0" fontId="8" fillId="0" borderId="0" xfId="133" applyFill="1"/>
    <xf numFmtId="0" fontId="8" fillId="0" borderId="14" xfId="133" applyBorder="1"/>
    <xf numFmtId="0" fontId="0" fillId="0" borderId="14" xfId="84" applyNumberFormat="1" applyFont="1" applyBorder="1" applyAlignment="1">
      <alignment horizontal="center"/>
    </xf>
    <xf numFmtId="43" fontId="8" fillId="0" borderId="14" xfId="84" applyFont="1" applyBorder="1"/>
    <xf numFmtId="0" fontId="8" fillId="0" borderId="14" xfId="133" applyBorder="1" applyAlignment="1">
      <alignment horizontal="center"/>
    </xf>
    <xf numFmtId="43" fontId="8" fillId="0" borderId="19" xfId="84" applyFont="1" applyBorder="1"/>
    <xf numFmtId="0" fontId="0" fillId="0" borderId="19" xfId="84" applyNumberFormat="1" applyFont="1" applyBorder="1" applyAlignment="1">
      <alignment horizontal="center"/>
    </xf>
    <xf numFmtId="0" fontId="21" fillId="0" borderId="16" xfId="133" applyFont="1" applyBorder="1"/>
    <xf numFmtId="43" fontId="21" fillId="0" borderId="29" xfId="133" applyNumberFormat="1" applyFont="1" applyBorder="1"/>
    <xf numFmtId="43" fontId="21" fillId="0" borderId="0" xfId="133" applyNumberFormat="1" applyFont="1" applyBorder="1"/>
    <xf numFmtId="43" fontId="21" fillId="0" borderId="30" xfId="133" applyNumberFormat="1" applyFont="1" applyBorder="1"/>
    <xf numFmtId="43" fontId="21" fillId="0" borderId="31" xfId="133" applyNumberFormat="1" applyFont="1" applyBorder="1"/>
    <xf numFmtId="43" fontId="0" fillId="0" borderId="0" xfId="84" applyFont="1"/>
    <xf numFmtId="0" fontId="8" fillId="0" borderId="0" xfId="133" applyAlignment="1">
      <alignment horizontal="center" vertical="center"/>
    </xf>
    <xf numFmtId="0" fontId="21" fillId="0" borderId="0" xfId="133" applyFont="1"/>
    <xf numFmtId="164" fontId="0" fillId="0" borderId="0" xfId="95" applyFont="1"/>
    <xf numFmtId="0" fontId="36" fillId="0" borderId="14" xfId="0" quotePrefix="1" applyFont="1" applyFill="1" applyBorder="1" applyAlignment="1">
      <alignment horizontal="center" vertical="top" wrapText="1"/>
    </xf>
    <xf numFmtId="0" fontId="36" fillId="0" borderId="14" xfId="0" quotePrefix="1" applyFont="1" applyFill="1" applyBorder="1" applyAlignment="1">
      <alignment horizontal="center"/>
    </xf>
    <xf numFmtId="43" fontId="8" fillId="0" borderId="19" xfId="84" applyFont="1" applyFill="1" applyBorder="1"/>
    <xf numFmtId="168" fontId="36" fillId="0" borderId="14" xfId="0" applyNumberFormat="1" applyFont="1" applyFill="1" applyBorder="1" applyAlignment="1">
      <alignment horizontal="center" vertical="top" wrapText="1"/>
    </xf>
    <xf numFmtId="167" fontId="38" fillId="0" borderId="14" xfId="94" applyNumberFormat="1" applyFont="1" applyFill="1" applyBorder="1" applyAlignment="1">
      <alignment horizontal="center" vertical="center" wrapText="1"/>
    </xf>
    <xf numFmtId="167" fontId="38" fillId="26" borderId="14" xfId="94" applyNumberFormat="1" applyFont="1" applyFill="1" applyBorder="1" applyAlignment="1">
      <alignment horizontal="center" vertical="center" wrapText="1"/>
    </xf>
    <xf numFmtId="167" fontId="35" fillId="0" borderId="15" xfId="94" applyNumberFormat="1" applyFont="1" applyFill="1" applyBorder="1" applyAlignment="1">
      <alignment horizontal="center" vertical="center" wrapText="1"/>
    </xf>
    <xf numFmtId="167" fontId="38" fillId="0" borderId="14" xfId="94" applyNumberFormat="1" applyFont="1" applyBorder="1" applyAlignment="1">
      <alignment horizontal="center" vertical="center" wrapText="1"/>
    </xf>
    <xf numFmtId="170" fontId="37" fillId="27" borderId="14" xfId="94" applyNumberFormat="1" applyFont="1" applyFill="1" applyBorder="1" applyAlignment="1">
      <alignment horizontal="center" vertical="center" wrapText="1"/>
    </xf>
    <xf numFmtId="167" fontId="37" fillId="27" borderId="14" xfId="94" applyNumberFormat="1" applyFont="1" applyFill="1" applyBorder="1" applyAlignment="1">
      <alignment horizontal="center" vertical="center" wrapText="1"/>
    </xf>
    <xf numFmtId="167" fontId="35" fillId="0" borderId="14" xfId="94" applyNumberFormat="1" applyFont="1" applyFill="1" applyBorder="1" applyAlignment="1">
      <alignment horizontal="center" vertical="center" wrapText="1"/>
    </xf>
    <xf numFmtId="167" fontId="35" fillId="27" borderId="15" xfId="94" applyNumberFormat="1" applyFont="1" applyFill="1" applyBorder="1" applyAlignment="1">
      <alignment horizontal="center" vertical="center" wrapText="1"/>
    </xf>
    <xf numFmtId="167" fontId="35" fillId="0" borderId="16" xfId="94" applyNumberFormat="1" applyFont="1" applyFill="1" applyBorder="1" applyAlignment="1">
      <alignment horizontal="center" vertical="center" wrapText="1"/>
    </xf>
    <xf numFmtId="167" fontId="35" fillId="26" borderId="14" xfId="94" applyNumberFormat="1" applyFont="1" applyFill="1" applyBorder="1" applyAlignment="1">
      <alignment horizontal="center" vertical="center" wrapText="1"/>
    </xf>
    <xf numFmtId="167" fontId="36" fillId="27" borderId="15" xfId="94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70" fontId="35" fillId="0" borderId="14" xfId="0" applyNumberFormat="1" applyFont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center" vertical="center" wrapText="1"/>
    </xf>
    <xf numFmtId="167" fontId="35" fillId="0" borderId="14" xfId="168" applyNumberFormat="1" applyFont="1" applyBorder="1" applyAlignment="1">
      <alignment horizontal="center" vertical="center" wrapText="1"/>
    </xf>
    <xf numFmtId="0" fontId="35" fillId="29" borderId="14" xfId="0" applyFont="1" applyFill="1" applyBorder="1" applyAlignment="1">
      <alignment horizontal="center" vertical="center" wrapText="1"/>
    </xf>
    <xf numFmtId="167" fontId="35" fillId="30" borderId="14" xfId="0" applyNumberFormat="1" applyFont="1" applyFill="1" applyBorder="1" applyAlignment="1">
      <alignment horizontal="center" vertical="center" wrapText="1"/>
    </xf>
    <xf numFmtId="170" fontId="38" fillId="0" borderId="14" xfId="94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0" fontId="37" fillId="0" borderId="14" xfId="94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70" fontId="35" fillId="0" borderId="14" xfId="0" applyNumberFormat="1" applyFont="1" applyFill="1" applyBorder="1" applyAlignment="1">
      <alignment horizontal="center" vertical="center" wrapText="1"/>
    </xf>
    <xf numFmtId="0" fontId="35" fillId="26" borderId="0" xfId="0" applyFont="1" applyFill="1" applyAlignment="1">
      <alignment horizontal="center" vertical="center" wrapText="1"/>
    </xf>
    <xf numFmtId="170" fontId="35" fillId="28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0" fontId="35" fillId="0" borderId="0" xfId="0" applyNumberFormat="1" applyFont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166" fontId="36" fillId="25" borderId="11" xfId="0" applyNumberFormat="1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167" fontId="37" fillId="25" borderId="11" xfId="94" applyNumberFormat="1" applyFont="1" applyFill="1" applyBorder="1" applyAlignment="1">
      <alignment horizontal="center" vertical="center" wrapText="1"/>
    </xf>
    <xf numFmtId="0" fontId="36" fillId="25" borderId="12" xfId="0" quotePrefix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quotePrefix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 wrapText="1"/>
    </xf>
    <xf numFmtId="0" fontId="47" fillId="28" borderId="14" xfId="0" applyFont="1" applyFill="1" applyBorder="1" applyAlignment="1">
      <alignment horizontal="center" vertical="center" wrapText="1"/>
    </xf>
    <xf numFmtId="166" fontId="36" fillId="27" borderId="14" xfId="0" applyNumberFormat="1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27" borderId="14" xfId="0" applyFont="1" applyFill="1" applyBorder="1" applyAlignment="1">
      <alignment horizontal="center" vertical="center" wrapText="1"/>
    </xf>
    <xf numFmtId="166" fontId="35" fillId="0" borderId="14" xfId="0" quotePrefix="1" applyNumberFormat="1" applyFont="1" applyFill="1" applyBorder="1" applyAlignment="1">
      <alignment horizontal="center" vertical="center" wrapText="1"/>
    </xf>
    <xf numFmtId="166" fontId="35" fillId="0" borderId="14" xfId="0" applyNumberFormat="1" applyFont="1" applyFill="1" applyBorder="1" applyAlignment="1">
      <alignment horizontal="center" vertical="center" wrapText="1"/>
    </xf>
    <xf numFmtId="166" fontId="47" fillId="0" borderId="14" xfId="0" applyNumberFormat="1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166" fontId="35" fillId="0" borderId="27" xfId="0" applyNumberFormat="1" applyFont="1" applyFill="1" applyBorder="1" applyAlignment="1">
      <alignment horizontal="center" vertical="center" wrapText="1"/>
    </xf>
    <xf numFmtId="0" fontId="47" fillId="27" borderId="14" xfId="0" applyFont="1" applyFill="1" applyBorder="1" applyAlignment="1">
      <alignment horizontal="center" vertical="center" wrapText="1"/>
    </xf>
    <xf numFmtId="168" fontId="36" fillId="27" borderId="14" xfId="0" applyNumberFormat="1" applyFont="1" applyFill="1" applyBorder="1" applyAlignment="1">
      <alignment horizontal="center" vertical="center" wrapText="1"/>
    </xf>
    <xf numFmtId="0" fontId="38" fillId="0" borderId="14" xfId="139" applyFont="1" applyFill="1" applyBorder="1" applyAlignment="1">
      <alignment horizontal="center" vertical="center" wrapText="1"/>
    </xf>
    <xf numFmtId="0" fontId="36" fillId="26" borderId="13" xfId="0" applyFont="1" applyFill="1" applyBorder="1" applyAlignment="1">
      <alignment horizontal="center" vertical="center" wrapText="1"/>
    </xf>
    <xf numFmtId="168" fontId="40" fillId="25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168" fontId="35" fillId="0" borderId="14" xfId="0" applyNumberFormat="1" applyFont="1" applyFill="1" applyBorder="1" applyAlignment="1">
      <alignment horizontal="center" vertical="center" wrapText="1"/>
    </xf>
    <xf numFmtId="168" fontId="47" fillId="28" borderId="14" xfId="0" applyNumberFormat="1" applyFont="1" applyFill="1" applyBorder="1" applyAlignment="1">
      <alignment horizontal="center" vertical="center" wrapText="1"/>
    </xf>
    <xf numFmtId="0" fontId="36" fillId="29" borderId="13" xfId="0" applyFont="1" applyFill="1" applyBorder="1" applyAlignment="1">
      <alignment horizontal="center" vertical="center" wrapText="1"/>
    </xf>
    <xf numFmtId="0" fontId="36" fillId="29" borderId="14" xfId="0" applyFont="1" applyFill="1" applyBorder="1" applyAlignment="1">
      <alignment horizontal="center" vertical="center" wrapText="1"/>
    </xf>
    <xf numFmtId="0" fontId="36" fillId="0" borderId="14" xfId="0" quotePrefix="1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66" fontId="42" fillId="29" borderId="14" xfId="84" applyNumberFormat="1" applyFont="1" applyFill="1" applyBorder="1" applyAlignment="1">
      <alignment horizontal="center" vertical="center" wrapText="1"/>
    </xf>
    <xf numFmtId="0" fontId="37" fillId="30" borderId="13" xfId="0" applyFont="1" applyFill="1" applyBorder="1" applyAlignment="1">
      <alignment horizontal="center" vertical="center" wrapText="1"/>
    </xf>
    <xf numFmtId="168" fontId="37" fillId="30" borderId="14" xfId="0" applyNumberFormat="1" applyFont="1" applyFill="1" applyBorder="1" applyAlignment="1">
      <alignment horizontal="center" vertical="center" wrapText="1"/>
    </xf>
    <xf numFmtId="0" fontId="38" fillId="30" borderId="14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8" fontId="35" fillId="0" borderId="0" xfId="0" applyNumberFormat="1" applyFont="1" applyBorder="1" applyAlignment="1">
      <alignment horizontal="center" vertical="center" wrapText="1"/>
    </xf>
    <xf numFmtId="169" fontId="35" fillId="0" borderId="0" xfId="0" applyNumberFormat="1" applyFont="1" applyFill="1" applyAlignment="1">
      <alignment horizontal="center" vertical="center" wrapText="1"/>
    </xf>
    <xf numFmtId="170" fontId="35" fillId="25" borderId="14" xfId="0" applyNumberFormat="1" applyFont="1" applyFill="1" applyBorder="1" applyAlignment="1">
      <alignment horizontal="center" vertical="center" wrapText="1"/>
    </xf>
    <xf numFmtId="170" fontId="35" fillId="29" borderId="14" xfId="0" applyNumberFormat="1" applyFont="1" applyFill="1" applyBorder="1" applyAlignment="1">
      <alignment horizontal="center" vertical="center" wrapText="1"/>
    </xf>
    <xf numFmtId="170" fontId="38" fillId="0" borderId="14" xfId="94" applyNumberFormat="1" applyFont="1" applyFill="1" applyBorder="1" applyAlignment="1">
      <alignment horizontal="right" vertical="center" wrapText="1"/>
    </xf>
    <xf numFmtId="167" fontId="38" fillId="26" borderId="14" xfId="94" applyNumberFormat="1" applyFont="1" applyFill="1" applyBorder="1" applyAlignment="1">
      <alignment horizontal="right" vertical="center" wrapText="1"/>
    </xf>
    <xf numFmtId="167" fontId="35" fillId="0" borderId="14" xfId="0" applyNumberFormat="1" applyFont="1" applyBorder="1" applyAlignment="1">
      <alignment horizontal="right" vertical="center" wrapText="1"/>
    </xf>
    <xf numFmtId="167" fontId="38" fillId="0" borderId="14" xfId="94" applyNumberFormat="1" applyFont="1" applyFill="1" applyBorder="1" applyAlignment="1">
      <alignment horizontal="right" vertical="center" wrapText="1"/>
    </xf>
    <xf numFmtId="167" fontId="35" fillId="29" borderId="14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68" fontId="47" fillId="0" borderId="14" xfId="0" quotePrefix="1" applyNumberFormat="1" applyFont="1" applyFill="1" applyBorder="1" applyAlignment="1">
      <alignment horizontal="left" vertical="center" wrapText="1"/>
    </xf>
    <xf numFmtId="168" fontId="47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167" fontId="35" fillId="28" borderId="14" xfId="168" applyNumberFormat="1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66" fontId="36" fillId="0" borderId="16" xfId="0" applyNumberFormat="1" applyFont="1" applyFill="1" applyBorder="1" applyAlignment="1">
      <alignment horizontal="center" vertical="center" wrapText="1"/>
    </xf>
    <xf numFmtId="166" fontId="36" fillId="0" borderId="27" xfId="0" applyNumberFormat="1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167" fontId="37" fillId="0" borderId="14" xfId="94" applyNumberFormat="1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4" xfId="0" quotePrefix="1" applyFont="1" applyBorder="1" applyAlignment="1">
      <alignment horizontal="center" vertical="center" wrapText="1"/>
    </xf>
    <xf numFmtId="0" fontId="47" fillId="0" borderId="14" xfId="0" quotePrefix="1" applyFont="1" applyFill="1" applyBorder="1" applyAlignment="1">
      <alignment horizontal="center" vertical="center" wrapText="1"/>
    </xf>
    <xf numFmtId="0" fontId="35" fillId="0" borderId="14" xfId="0" quotePrefix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67" fontId="35" fillId="0" borderId="14" xfId="168" applyNumberFormat="1" applyFont="1" applyFill="1" applyBorder="1" applyAlignment="1">
      <alignment horizontal="center" vertical="center" wrapText="1"/>
    </xf>
    <xf numFmtId="167" fontId="38" fillId="0" borderId="16" xfId="94" applyNumberFormat="1" applyFont="1" applyFill="1" applyBorder="1" applyAlignment="1">
      <alignment horizontal="center" vertical="center" wrapText="1"/>
    </xf>
    <xf numFmtId="43" fontId="35" fillId="0" borderId="14" xfId="168" applyFont="1" applyFill="1" applyBorder="1" applyAlignment="1">
      <alignment horizontal="center" vertical="center" wrapText="1"/>
    </xf>
    <xf numFmtId="43" fontId="35" fillId="29" borderId="14" xfId="168" applyFont="1" applyFill="1" applyBorder="1" applyAlignment="1">
      <alignment horizontal="center" vertical="center" wrapText="1"/>
    </xf>
    <xf numFmtId="170" fontId="37" fillId="25" borderId="11" xfId="94" applyNumberFormat="1" applyFont="1" applyFill="1" applyBorder="1" applyAlignment="1">
      <alignment horizontal="center" vertical="center" wrapText="1"/>
    </xf>
    <xf numFmtId="170" fontId="35" fillId="29" borderId="14" xfId="0" applyNumberFormat="1" applyFont="1" applyFill="1" applyBorder="1" applyAlignment="1">
      <alignment horizontal="right" vertical="center" wrapText="1"/>
    </xf>
    <xf numFmtId="170" fontId="35" fillId="32" borderId="14" xfId="0" applyNumberFormat="1" applyFont="1" applyFill="1" applyBorder="1" applyAlignment="1">
      <alignment horizontal="center" vertical="center" wrapText="1"/>
    </xf>
    <xf numFmtId="43" fontId="35" fillId="0" borderId="0" xfId="168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top" wrapText="1"/>
    </xf>
    <xf numFmtId="0" fontId="35" fillId="0" borderId="16" xfId="0" applyFont="1" applyFill="1" applyBorder="1" applyAlignment="1">
      <alignment horizontal="center" vertical="center" wrapText="1"/>
    </xf>
    <xf numFmtId="0" fontId="38" fillId="0" borderId="27" xfId="139" applyFont="1" applyFill="1" applyBorder="1" applyAlignment="1">
      <alignment horizontal="center" vertical="center" wrapText="1"/>
    </xf>
    <xf numFmtId="1" fontId="35" fillId="0" borderId="14" xfId="0" quotePrefix="1" applyNumberFormat="1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center" vertical="center" wrapText="1"/>
    </xf>
    <xf numFmtId="0" fontId="0" fillId="26" borderId="0" xfId="0" applyFill="1" applyBorder="1" applyAlignment="1"/>
    <xf numFmtId="0" fontId="0" fillId="26" borderId="0" xfId="0" applyFill="1" applyBorder="1" applyAlignment="1">
      <alignment horizontal="center"/>
    </xf>
    <xf numFmtId="0" fontId="49" fillId="26" borderId="0" xfId="0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center" vertical="center"/>
    </xf>
    <xf numFmtId="171" fontId="0" fillId="26" borderId="0" xfId="168" applyNumberFormat="1" applyFont="1" applyFill="1" applyBorder="1"/>
    <xf numFmtId="171" fontId="0" fillId="26" borderId="0" xfId="169" applyNumberFormat="1" applyFont="1" applyFill="1" applyBorder="1" applyAlignment="1">
      <alignment horizontal="center"/>
    </xf>
    <xf numFmtId="171" fontId="49" fillId="26" borderId="26" xfId="169" applyNumberFormat="1" applyFont="1" applyFill="1" applyBorder="1"/>
    <xf numFmtId="172" fontId="49" fillId="26" borderId="26" xfId="169" applyNumberFormat="1" applyFont="1" applyFill="1" applyBorder="1"/>
    <xf numFmtId="172" fontId="49" fillId="26" borderId="26" xfId="169" applyNumberFormat="1" applyFont="1" applyFill="1" applyBorder="1" applyAlignment="1">
      <alignment horizontal="center"/>
    </xf>
    <xf numFmtId="0" fontId="0" fillId="26" borderId="24" xfId="0" applyFill="1" applyBorder="1" applyAlignment="1"/>
    <xf numFmtId="0" fontId="0" fillId="26" borderId="24" xfId="0" applyFill="1" applyBorder="1" applyAlignment="1">
      <alignment horizontal="right"/>
    </xf>
    <xf numFmtId="0" fontId="49" fillId="26" borderId="0" xfId="0" applyFont="1" applyFill="1" applyBorder="1" applyAlignment="1"/>
    <xf numFmtId="0" fontId="0" fillId="26" borderId="0" xfId="0" applyFill="1" applyBorder="1" applyAlignment="1">
      <alignment horizontal="right"/>
    </xf>
    <xf numFmtId="0" fontId="0" fillId="26" borderId="0" xfId="0" quotePrefix="1" applyFill="1" applyBorder="1" applyAlignment="1">
      <alignment horizontal="center"/>
    </xf>
    <xf numFmtId="43" fontId="50" fillId="0" borderId="0" xfId="0" applyNumberFormat="1" applyFont="1" applyFill="1" applyBorder="1" applyAlignment="1">
      <alignment horizontal="center" vertical="center" wrapText="1"/>
    </xf>
    <xf numFmtId="0" fontId="0" fillId="26" borderId="36" xfId="0" applyFill="1" applyBorder="1" applyAlignment="1"/>
    <xf numFmtId="0" fontId="0" fillId="26" borderId="36" xfId="0" applyFill="1" applyBorder="1" applyAlignment="1">
      <alignment horizontal="center"/>
    </xf>
    <xf numFmtId="0" fontId="0" fillId="26" borderId="37" xfId="0" applyFill="1" applyBorder="1" applyAlignment="1"/>
    <xf numFmtId="0" fontId="49" fillId="26" borderId="34" xfId="0" applyFont="1" applyFill="1" applyBorder="1" applyAlignment="1"/>
    <xf numFmtId="0" fontId="0" fillId="26" borderId="38" xfId="0" applyFill="1" applyBorder="1" applyAlignment="1"/>
    <xf numFmtId="0" fontId="51" fillId="26" borderId="34" xfId="0" applyFont="1" applyFill="1" applyBorder="1" applyAlignment="1"/>
    <xf numFmtId="0" fontId="0" fillId="26" borderId="34" xfId="0" applyFill="1" applyBorder="1" applyAlignment="1"/>
    <xf numFmtId="0" fontId="49" fillId="26" borderId="34" xfId="0" applyFont="1" applyFill="1" applyBorder="1" applyAlignment="1">
      <alignment horizontal="left" vertical="center"/>
    </xf>
    <xf numFmtId="0" fontId="49" fillId="26" borderId="34" xfId="0" quotePrefix="1" applyFont="1" applyFill="1" applyBorder="1" applyAlignment="1">
      <alignment horizontal="left"/>
    </xf>
    <xf numFmtId="0" fontId="0" fillId="26" borderId="39" xfId="0" applyFill="1" applyBorder="1" applyAlignment="1"/>
    <xf numFmtId="0" fontId="0" fillId="26" borderId="42" xfId="0" applyFill="1" applyBorder="1" applyAlignment="1"/>
    <xf numFmtId="0" fontId="0" fillId="26" borderId="41" xfId="0" applyFill="1" applyBorder="1" applyAlignment="1"/>
    <xf numFmtId="0" fontId="0" fillId="26" borderId="43" xfId="0" applyFill="1" applyBorder="1" applyAlignment="1"/>
    <xf numFmtId="0" fontId="0" fillId="26" borderId="41" xfId="0" applyFill="1" applyBorder="1" applyAlignment="1">
      <alignment horizontal="right"/>
    </xf>
    <xf numFmtId="43" fontId="36" fillId="0" borderId="35" xfId="168" applyFont="1" applyFill="1" applyBorder="1" applyAlignment="1">
      <alignment horizontal="center" vertical="center" wrapText="1"/>
    </xf>
    <xf numFmtId="166" fontId="35" fillId="0" borderId="36" xfId="0" applyNumberFormat="1" applyFont="1" applyBorder="1" applyAlignment="1">
      <alignment horizontal="center" vertical="center" wrapText="1"/>
    </xf>
    <xf numFmtId="170" fontId="35" fillId="0" borderId="36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170" fontId="36" fillId="0" borderId="41" xfId="0" applyNumberFormat="1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0" fillId="26" borderId="35" xfId="0" applyFill="1" applyBorder="1" applyAlignment="1"/>
    <xf numFmtId="0" fontId="36" fillId="0" borderId="41" xfId="0" quotePrefix="1" applyFont="1" applyBorder="1" applyAlignment="1">
      <alignment horizontal="center" vertical="center" wrapText="1"/>
    </xf>
    <xf numFmtId="0" fontId="35" fillId="0" borderId="0" xfId="0" quotePrefix="1" applyFont="1" applyFill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170" fontId="35" fillId="33" borderId="14" xfId="0" applyNumberFormat="1" applyFont="1" applyFill="1" applyBorder="1" applyAlignment="1">
      <alignment horizontal="center" vertical="center" wrapText="1"/>
    </xf>
    <xf numFmtId="167" fontId="35" fillId="0" borderId="14" xfId="0" applyNumberFormat="1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168" fontId="40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6" fillId="34" borderId="14" xfId="0" applyNumberFormat="1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170" fontId="37" fillId="34" borderId="14" xfId="94" applyNumberFormat="1" applyFont="1" applyFill="1" applyBorder="1" applyAlignment="1">
      <alignment horizontal="center" vertical="center" wrapText="1"/>
    </xf>
    <xf numFmtId="167" fontId="37" fillId="34" borderId="14" xfId="94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168" fontId="38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0" fontId="38" fillId="0" borderId="14" xfId="0" applyNumberFormat="1" applyFont="1" applyFill="1" applyBorder="1" applyAlignment="1">
      <alignment horizontal="center" vertical="center" wrapText="1"/>
    </xf>
    <xf numFmtId="167" fontId="38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4" xfId="0" applyNumberFormat="1" applyFont="1" applyFill="1" applyBorder="1" applyAlignment="1">
      <alignment horizontal="center" vertical="center" wrapText="1"/>
    </xf>
    <xf numFmtId="0" fontId="39" fillId="0" borderId="14" xfId="0" quotePrefix="1" applyFont="1" applyFill="1" applyBorder="1" applyAlignment="1">
      <alignment horizontal="center" vertical="center" wrapText="1"/>
    </xf>
    <xf numFmtId="168" fontId="38" fillId="34" borderId="14" xfId="0" applyNumberFormat="1" applyFont="1" applyFill="1" applyBorder="1" applyAlignment="1">
      <alignment horizontal="center" vertical="center" wrapText="1"/>
    </xf>
    <xf numFmtId="168" fontId="37" fillId="34" borderId="14" xfId="0" applyNumberFormat="1" applyFont="1" applyFill="1" applyBorder="1" applyAlignment="1">
      <alignment horizontal="center" vertical="center" wrapText="1"/>
    </xf>
    <xf numFmtId="1" fontId="38" fillId="34" borderId="14" xfId="0" applyNumberFormat="1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168" fontId="38" fillId="0" borderId="14" xfId="0" quotePrefix="1" applyNumberFormat="1" applyFont="1" applyFill="1" applyBorder="1" applyAlignment="1">
      <alignment horizontal="center" vertical="center" wrapText="1"/>
    </xf>
    <xf numFmtId="167" fontId="38" fillId="34" borderId="14" xfId="168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167" fontId="38" fillId="0" borderId="14" xfId="168" applyNumberFormat="1" applyFont="1" applyFill="1" applyBorder="1" applyAlignment="1">
      <alignment horizontal="center" vertical="center" wrapText="1"/>
    </xf>
    <xf numFmtId="167" fontId="38" fillId="34" borderId="0" xfId="168" applyNumberFormat="1" applyFont="1" applyFill="1" applyAlignment="1">
      <alignment horizontal="center" vertical="center" wrapText="1"/>
    </xf>
    <xf numFmtId="167" fontId="38" fillId="34" borderId="0" xfId="168" applyNumberFormat="1" applyFont="1" applyFill="1" applyBorder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 wrapText="1"/>
    </xf>
    <xf numFmtId="0" fontId="35" fillId="27" borderId="0" xfId="0" applyFont="1" applyFill="1" applyAlignment="1">
      <alignment horizontal="center" vertical="center" wrapText="1"/>
    </xf>
    <xf numFmtId="167" fontId="35" fillId="27" borderId="0" xfId="0" applyNumberFormat="1" applyFont="1" applyFill="1" applyAlignment="1">
      <alignment horizontal="center" vertical="center" wrapText="1"/>
    </xf>
    <xf numFmtId="0" fontId="35" fillId="27" borderId="0" xfId="0" applyFont="1" applyFill="1" applyAlignment="1">
      <alignment horizontal="center" vertical="center" wrapText="1"/>
    </xf>
    <xf numFmtId="166" fontId="36" fillId="27" borderId="27" xfId="0" applyNumberFormat="1" applyFont="1" applyFill="1" applyBorder="1" applyAlignment="1">
      <alignment horizontal="center" vertical="center" wrapText="1"/>
    </xf>
    <xf numFmtId="0" fontId="36" fillId="27" borderId="40" xfId="0" applyFont="1" applyFill="1" applyBorder="1" applyAlignment="1">
      <alignment horizontal="center" vertical="center" wrapText="1"/>
    </xf>
    <xf numFmtId="0" fontId="35" fillId="25" borderId="16" xfId="0" quotePrefix="1" applyFont="1" applyFill="1" applyBorder="1" applyAlignment="1">
      <alignment horizontal="center" vertical="center" wrapText="1"/>
    </xf>
    <xf numFmtId="167" fontId="35" fillId="28" borderId="14" xfId="168" applyNumberFormat="1" applyFont="1" applyFill="1" applyBorder="1" applyAlignment="1">
      <alignment horizontal="center" vertical="center" wrapText="1"/>
    </xf>
    <xf numFmtId="167" fontId="35" fillId="26" borderId="14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Border="1" applyAlignment="1">
      <alignment vertical="center" wrapText="1"/>
    </xf>
    <xf numFmtId="167" fontId="35" fillId="0" borderId="47" xfId="0" applyNumberFormat="1" applyFont="1" applyBorder="1" applyAlignment="1">
      <alignment vertical="center" wrapText="1"/>
    </xf>
    <xf numFmtId="167" fontId="35" fillId="0" borderId="28" xfId="0" applyNumberFormat="1" applyFont="1" applyBorder="1" applyAlignment="1">
      <alignment vertical="center" wrapText="1"/>
    </xf>
    <xf numFmtId="167" fontId="38" fillId="26" borderId="14" xfId="168" applyNumberFormat="1" applyFont="1" applyFill="1" applyBorder="1" applyAlignment="1">
      <alignment horizontal="right" vertical="center" wrapText="1"/>
    </xf>
    <xf numFmtId="167" fontId="38" fillId="0" borderId="14" xfId="168" applyNumberFormat="1" applyFont="1" applyFill="1" applyBorder="1" applyAlignment="1">
      <alignment horizontal="right" vertical="center" wrapText="1"/>
    </xf>
    <xf numFmtId="167" fontId="35" fillId="29" borderId="14" xfId="168" applyNumberFormat="1" applyFont="1" applyFill="1" applyBorder="1" applyAlignment="1">
      <alignment horizontal="right" vertical="center" wrapText="1"/>
    </xf>
    <xf numFmtId="167" fontId="35" fillId="26" borderId="14" xfId="168" applyNumberFormat="1" applyFont="1" applyFill="1" applyBorder="1" applyAlignment="1">
      <alignment horizontal="center" vertical="center" wrapText="1"/>
    </xf>
    <xf numFmtId="167" fontId="35" fillId="0" borderId="14" xfId="0" applyNumberFormat="1" applyFont="1" applyBorder="1" applyAlignment="1">
      <alignment horizontal="center" vertical="center" wrapText="1"/>
    </xf>
    <xf numFmtId="167" fontId="35" fillId="27" borderId="14" xfId="168" applyNumberFormat="1" applyFont="1" applyFill="1" applyBorder="1" applyAlignment="1">
      <alignment horizontal="center" vertical="center" wrapText="1"/>
    </xf>
    <xf numFmtId="167" fontId="35" fillId="0" borderId="0" xfId="168" applyNumberFormat="1" applyFont="1" applyFill="1" applyAlignment="1">
      <alignment horizontal="center" vertical="center" wrapText="1"/>
    </xf>
    <xf numFmtId="43" fontId="35" fillId="0" borderId="0" xfId="0" applyNumberFormat="1" applyFont="1" applyAlignment="1">
      <alignment horizontal="center" vertical="center" wrapText="1"/>
    </xf>
    <xf numFmtId="43" fontId="35" fillId="0" borderId="0" xfId="168" applyNumberFormat="1" applyFont="1" applyAlignment="1">
      <alignment horizontal="center" vertical="center" wrapText="1"/>
    </xf>
    <xf numFmtId="0" fontId="35" fillId="0" borderId="0" xfId="0" quotePrefix="1" applyFont="1" applyAlignment="1">
      <alignment horizontal="center" vertical="center" wrapText="1"/>
    </xf>
    <xf numFmtId="0" fontId="26" fillId="31" borderId="16" xfId="133" applyFont="1" applyFill="1" applyBorder="1" applyAlignment="1">
      <alignment horizontal="left"/>
    </xf>
    <xf numFmtId="0" fontId="26" fillId="31" borderId="27" xfId="133" applyFont="1" applyFill="1" applyBorder="1" applyAlignment="1">
      <alignment horizontal="left"/>
    </xf>
    <xf numFmtId="0" fontId="21" fillId="31" borderId="19" xfId="133" applyFont="1" applyFill="1" applyBorder="1" applyAlignment="1">
      <alignment horizontal="center" vertical="center" wrapText="1"/>
    </xf>
    <xf numFmtId="0" fontId="21" fillId="31" borderId="28" xfId="133" applyFont="1" applyFill="1" applyBorder="1" applyAlignment="1">
      <alignment horizontal="center" vertical="center" wrapText="1"/>
    </xf>
    <xf numFmtId="0" fontId="21" fillId="31" borderId="19" xfId="133" applyFont="1" applyFill="1" applyBorder="1" applyAlignment="1">
      <alignment horizontal="center" vertical="center"/>
    </xf>
    <xf numFmtId="0" fontId="21" fillId="31" borderId="28" xfId="133" applyFont="1" applyFill="1" applyBorder="1" applyAlignment="1">
      <alignment horizontal="center" vertical="center"/>
    </xf>
    <xf numFmtId="0" fontId="43" fillId="31" borderId="20" xfId="133" applyFont="1" applyFill="1" applyBorder="1" applyAlignment="1">
      <alignment horizontal="center" vertical="center" wrapText="1"/>
    </xf>
    <xf numFmtId="0" fontId="43" fillId="31" borderId="23" xfId="133" applyFont="1" applyFill="1" applyBorder="1" applyAlignment="1">
      <alignment horizontal="center" vertical="center" wrapText="1"/>
    </xf>
    <xf numFmtId="0" fontId="21" fillId="24" borderId="27" xfId="133" applyFont="1" applyFill="1" applyBorder="1" applyAlignment="1">
      <alignment horizontal="center"/>
    </xf>
    <xf numFmtId="0" fontId="21" fillId="24" borderId="14" xfId="133" applyFont="1" applyFill="1" applyBorder="1" applyAlignment="1">
      <alignment horizontal="center"/>
    </xf>
    <xf numFmtId="0" fontId="53" fillId="0" borderId="0" xfId="0" quotePrefix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5" fillId="34" borderId="44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35" fillId="27" borderId="45" xfId="0" applyFont="1" applyFill="1" applyBorder="1" applyAlignment="1">
      <alignment horizontal="center" vertical="center" wrapText="1"/>
    </xf>
    <xf numFmtId="0" fontId="35" fillId="27" borderId="46" xfId="0" applyFont="1" applyFill="1" applyBorder="1" applyAlignment="1">
      <alignment horizontal="center" vertical="center" wrapText="1"/>
    </xf>
    <xf numFmtId="0" fontId="36" fillId="28" borderId="40" xfId="0" applyFont="1" applyFill="1" applyBorder="1" applyAlignment="1">
      <alignment horizontal="center" vertical="center" wrapText="1"/>
    </xf>
    <xf numFmtId="0" fontId="36" fillId="28" borderId="27" xfId="0" applyFont="1" applyFill="1" applyBorder="1" applyAlignment="1">
      <alignment horizontal="center" vertical="center" wrapText="1"/>
    </xf>
    <xf numFmtId="0" fontId="37" fillId="25" borderId="40" xfId="0" applyFont="1" applyFill="1" applyBorder="1" applyAlignment="1">
      <alignment horizontal="center" vertical="center" wrapText="1"/>
    </xf>
    <xf numFmtId="0" fontId="37" fillId="25" borderId="27" xfId="0" applyFont="1" applyFill="1" applyBorder="1" applyAlignment="1">
      <alignment horizontal="center" vertical="center" wrapText="1"/>
    </xf>
    <xf numFmtId="0" fontId="52" fillId="28" borderId="35" xfId="0" applyFont="1" applyFill="1" applyBorder="1" applyAlignment="1">
      <alignment horizontal="center"/>
    </xf>
    <xf numFmtId="0" fontId="52" fillId="28" borderId="36" xfId="0" applyFont="1" applyFill="1" applyBorder="1" applyAlignment="1">
      <alignment horizontal="center"/>
    </xf>
    <xf numFmtId="0" fontId="52" fillId="28" borderId="37" xfId="0" applyFont="1" applyFill="1" applyBorder="1" applyAlignment="1">
      <alignment horizontal="center"/>
    </xf>
    <xf numFmtId="166" fontId="36" fillId="27" borderId="16" xfId="0" applyNumberFormat="1" applyFont="1" applyFill="1" applyBorder="1" applyAlignment="1">
      <alignment horizontal="center" vertical="center" wrapText="1"/>
    </xf>
    <xf numFmtId="166" fontId="36" fillId="27" borderId="27" xfId="0" applyNumberFormat="1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</cellXfs>
  <cellStyles count="171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" xfId="168" builtinId="3"/>
    <cellStyle name="Comma 2" xfId="82"/>
    <cellStyle name="Comma 2 2" xfId="83"/>
    <cellStyle name="Comma 2 3" xfId="84"/>
    <cellStyle name="Comma 2 4" xfId="85"/>
    <cellStyle name="Comma 3" xfId="86"/>
    <cellStyle name="Comma 4" xfId="87"/>
    <cellStyle name="Comma 5" xfId="88"/>
    <cellStyle name="Comma 5 2" xfId="89"/>
    <cellStyle name="Comma 5 2 2" xfId="90"/>
    <cellStyle name="Comma 6" xfId="91"/>
    <cellStyle name="Comma 7" xfId="92"/>
    <cellStyle name="Comma 8" xfId="93"/>
    <cellStyle name="Comma 9" xfId="94"/>
    <cellStyle name="Currency" xfId="169" builtinId="4"/>
    <cellStyle name="Currency 2" xfId="95"/>
    <cellStyle name="Currency 2 2" xfId="96"/>
    <cellStyle name="Currency 3" xfId="97"/>
    <cellStyle name="Currency 4" xfId="98"/>
    <cellStyle name="Currency 5" xfId="99"/>
    <cellStyle name="Explanatory Text 2" xfId="100"/>
    <cellStyle name="Explanatory Text 3" xfId="101"/>
    <cellStyle name="Explanatory Text 4" xfId="102"/>
    <cellStyle name="Good 2" xfId="103"/>
    <cellStyle name="Good 3" xfId="104"/>
    <cellStyle name="Good 4" xfId="105"/>
    <cellStyle name="Heading 1 2" xfId="106"/>
    <cellStyle name="Heading 1 3" xfId="107"/>
    <cellStyle name="Heading 1 4" xfId="108"/>
    <cellStyle name="Heading 1 5" xfId="109"/>
    <cellStyle name="Heading 2 2" xfId="110"/>
    <cellStyle name="Heading 2 3" xfId="111"/>
    <cellStyle name="Heading 2 4" xfId="112"/>
    <cellStyle name="Heading 2 5" xfId="113"/>
    <cellStyle name="Heading 3 2" xfId="114"/>
    <cellStyle name="Heading 3 3" xfId="115"/>
    <cellStyle name="Heading 3 4" xfId="116"/>
    <cellStyle name="Heading 4 2" xfId="117"/>
    <cellStyle name="Heading 4 3" xfId="118"/>
    <cellStyle name="Heading 4 4" xfId="119"/>
    <cellStyle name="Input 2" xfId="120"/>
    <cellStyle name="Input 3" xfId="121"/>
    <cellStyle name="Input 4" xfId="122"/>
    <cellStyle name="Linked Cell 2" xfId="123"/>
    <cellStyle name="Linked Cell 3" xfId="124"/>
    <cellStyle name="Linked Cell 4" xfId="125"/>
    <cellStyle name="Neutral 2" xfId="126"/>
    <cellStyle name="Neutral 3" xfId="127"/>
    <cellStyle name="Neutral 4" xfId="128"/>
    <cellStyle name="Normal" xfId="0" builtinId="0"/>
    <cellStyle name="Normal 10" xfId="129"/>
    <cellStyle name="Normal 11" xfId="130"/>
    <cellStyle name="Normal 12" xfId="131"/>
    <cellStyle name="Normal 16" xfId="170"/>
    <cellStyle name="Normal 2" xfId="132"/>
    <cellStyle name="Normal 2 2" xfId="133"/>
    <cellStyle name="Normal 2 3" xfId="134"/>
    <cellStyle name="Normal 2 4" xfId="135"/>
    <cellStyle name="Normal 2 6" xfId="136"/>
    <cellStyle name="Normal 3" xfId="137"/>
    <cellStyle name="Normal 3 2" xfId="138"/>
    <cellStyle name="Normal 3 3" xfId="139"/>
    <cellStyle name="Normal 4" xfId="140"/>
    <cellStyle name="Normal 4 2" xfId="141"/>
    <cellStyle name="Normal 4_PACC MODIFIED FACE FORM" xfId="142"/>
    <cellStyle name="Normal 5" xfId="143"/>
    <cellStyle name="Normal 6" xfId="144"/>
    <cellStyle name="Normal 7" xfId="145"/>
    <cellStyle name="Normal 8" xfId="146"/>
    <cellStyle name="Normal 9" xfId="147"/>
    <cellStyle name="Normal 9 2" xfId="148"/>
    <cellStyle name="Normal_COA-Atlas" xfId="149"/>
    <cellStyle name="Note 2" xfId="150"/>
    <cellStyle name="Note 3" xfId="151"/>
    <cellStyle name="Note 4" xfId="152"/>
    <cellStyle name="Output 2" xfId="153"/>
    <cellStyle name="Output 3" xfId="154"/>
    <cellStyle name="Output 4" xfId="155"/>
    <cellStyle name="Percent 2" xfId="156"/>
    <cellStyle name="Percent 2 2" xfId="157"/>
    <cellStyle name="Percent 3" xfId="158"/>
    <cellStyle name="Title 2" xfId="159"/>
    <cellStyle name="Title 3" xfId="160"/>
    <cellStyle name="Title 4" xfId="161"/>
    <cellStyle name="Total 2" xfId="162"/>
    <cellStyle name="Total 3" xfId="163"/>
    <cellStyle name="Total 4" xfId="164"/>
    <cellStyle name="Warning Text 2" xfId="165"/>
    <cellStyle name="Warning Text 3" xfId="166"/>
    <cellStyle name="Warning Text 4" xfId="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33CC"/>
      <color rgb="FF66FFFF"/>
      <color rgb="FF00FF00"/>
      <color rgb="FFCA06BC"/>
      <color rgb="FFCB05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tsteam/Desktop/WITS/integration/conversion/xwalk/FIM_Nov_xwalks/Line_to_Categ_Acct_311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_to_Acct"/>
      <sheetName val="PS_bud_category"/>
      <sheetName val="ACCTSinConfig"/>
      <sheetName val="Budgetary_Only"/>
    </sheetNames>
    <sheetDataSet>
      <sheetData sheetId="0" refreshError="1"/>
      <sheetData sheetId="1" refreshError="1">
        <row r="2">
          <cell r="A2" t="str">
            <v>COA</v>
          </cell>
          <cell r="B2" t="str">
            <v>Cost of Administration</v>
          </cell>
        </row>
        <row r="3">
          <cell r="A3" t="str">
            <v>EQUIP</v>
          </cell>
          <cell r="B3" t="str">
            <v>Equipment</v>
          </cell>
        </row>
        <row r="4">
          <cell r="A4" t="str">
            <v>MCGCR</v>
          </cell>
          <cell r="B4" t="str">
            <v>Micro Capital Grants (CR)</v>
          </cell>
        </row>
        <row r="5">
          <cell r="A5" t="str">
            <v>MCGOT</v>
          </cell>
          <cell r="B5" t="str">
            <v>Micro Capital Grants (OT)</v>
          </cell>
        </row>
        <row r="6">
          <cell r="A6" t="str">
            <v>MGADM</v>
          </cell>
          <cell r="B6" t="str">
            <v>Management Admin</v>
          </cell>
        </row>
        <row r="7">
          <cell r="A7" t="str">
            <v>MGSTF</v>
          </cell>
          <cell r="B7" t="str">
            <v>Management Staff</v>
          </cell>
        </row>
        <row r="8">
          <cell r="A8" t="str">
            <v>MISC</v>
          </cell>
          <cell r="B8" t="str">
            <v>Miscellaneous</v>
          </cell>
        </row>
        <row r="9">
          <cell r="A9" t="str">
            <v>PERADM</v>
          </cell>
          <cell r="B9" t="str">
            <v>Admin Personnel</v>
          </cell>
        </row>
        <row r="10">
          <cell r="A10" t="str">
            <v>PERINT</v>
          </cell>
          <cell r="B10" t="str">
            <v>International Personnel</v>
          </cell>
        </row>
        <row r="11">
          <cell r="A11" t="str">
            <v>PERLOC</v>
          </cell>
          <cell r="B11" t="str">
            <v>Local Personnel</v>
          </cell>
        </row>
        <row r="12">
          <cell r="A12" t="str">
            <v>PERUNV</v>
          </cell>
          <cell r="B12" t="str">
            <v>UNV</v>
          </cell>
        </row>
        <row r="13">
          <cell r="A13" t="str">
            <v>SERCT</v>
          </cell>
          <cell r="B13" t="str">
            <v>Service Contracts</v>
          </cell>
        </row>
        <row r="14">
          <cell r="A14" t="str">
            <v>SPCOST</v>
          </cell>
          <cell r="B14" t="str">
            <v>Implementation Support Cost</v>
          </cell>
        </row>
        <row r="15">
          <cell r="A15" t="str">
            <v>TRAV</v>
          </cell>
          <cell r="B15" t="str">
            <v>Travel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M54"/>
  <sheetViews>
    <sheetView topLeftCell="A6" zoomScale="90" zoomScaleSheetLayoutView="90" zoomScalePageLayoutView="120" workbookViewId="0">
      <selection activeCell="B8" sqref="B8:H31"/>
    </sheetView>
  </sheetViews>
  <sheetFormatPr defaultRowHeight="12.75"/>
  <cols>
    <col min="1" max="1" width="3.5703125" style="16" customWidth="1"/>
    <col min="2" max="2" width="15.140625" style="16" customWidth="1"/>
    <col min="3" max="3" width="75.85546875" style="16" customWidth="1"/>
    <col min="4" max="4" width="13" style="16" customWidth="1"/>
    <col min="5" max="5" width="14.42578125" style="16" customWidth="1"/>
    <col min="6" max="6" width="13" style="16" hidden="1" customWidth="1"/>
    <col min="7" max="7" width="14.140625" style="16" hidden="1" customWidth="1"/>
    <col min="8" max="8" width="37.42578125" style="16" customWidth="1"/>
    <col min="9" max="9" width="13.5703125" style="16" hidden="1" customWidth="1"/>
    <col min="10" max="10" width="12.28515625" style="16" customWidth="1"/>
    <col min="11" max="11" width="10.7109375" style="16" bestFit="1" customWidth="1"/>
    <col min="12" max="12" width="9.28515625" style="61" bestFit="1" customWidth="1"/>
    <col min="13" max="13" width="12.42578125" style="16" bestFit="1" customWidth="1"/>
    <col min="14" max="16384" width="9.140625" style="16"/>
  </cols>
  <sheetData>
    <row r="1" spans="1:13" s="9" customFormat="1" ht="27.75" customHeight="1">
      <c r="A1" s="6"/>
      <c r="B1" s="279" t="s">
        <v>80</v>
      </c>
      <c r="C1" s="280"/>
      <c r="D1" s="6"/>
      <c r="E1" s="6"/>
      <c r="F1" s="6"/>
      <c r="G1" s="6"/>
      <c r="H1" s="6"/>
      <c r="I1" s="6"/>
      <c r="J1" s="7" t="s">
        <v>81</v>
      </c>
      <c r="K1" s="8">
        <v>4</v>
      </c>
      <c r="L1" s="7" t="s">
        <v>82</v>
      </c>
      <c r="M1" s="8">
        <v>2012</v>
      </c>
    </row>
    <row r="2" spans="1:13" ht="23.25">
      <c r="A2" s="10"/>
      <c r="B2" s="11" t="s">
        <v>3</v>
      </c>
      <c r="C2" s="12"/>
      <c r="D2" s="13"/>
      <c r="E2" s="13"/>
      <c r="F2" s="13"/>
      <c r="G2" s="13"/>
      <c r="H2" s="13"/>
      <c r="I2" s="13"/>
      <c r="J2" s="13"/>
      <c r="K2" s="13"/>
      <c r="L2" s="14"/>
      <c r="M2" s="15"/>
    </row>
    <row r="3" spans="1:13" ht="20.25">
      <c r="A3" s="10"/>
      <c r="B3" s="17" t="s">
        <v>83</v>
      </c>
      <c r="C3" s="18" t="s">
        <v>1</v>
      </c>
      <c r="D3" s="19"/>
      <c r="E3" s="19"/>
      <c r="F3" s="19"/>
      <c r="G3" s="19"/>
      <c r="H3" s="19"/>
      <c r="I3" s="19"/>
      <c r="J3" s="19"/>
      <c r="K3" s="19"/>
      <c r="L3" s="20"/>
      <c r="M3" s="21"/>
    </row>
    <row r="4" spans="1:13" ht="9" customHeight="1">
      <c r="A4" s="10"/>
      <c r="B4" s="17"/>
      <c r="C4" s="18"/>
      <c r="D4" s="19"/>
      <c r="E4" s="19"/>
      <c r="F4" s="19"/>
      <c r="G4" s="22"/>
      <c r="H4" s="19"/>
      <c r="I4" s="19"/>
      <c r="J4" s="19"/>
      <c r="K4" s="19"/>
      <c r="L4" s="20"/>
      <c r="M4" s="21"/>
    </row>
    <row r="5" spans="1:13" ht="34.5" customHeight="1">
      <c r="A5" s="10"/>
      <c r="B5" s="281" t="s">
        <v>84</v>
      </c>
      <c r="C5" s="283" t="s">
        <v>85</v>
      </c>
      <c r="D5" s="285" t="s">
        <v>86</v>
      </c>
      <c r="E5" s="23" t="s">
        <v>87</v>
      </c>
      <c r="F5" s="24" t="s">
        <v>88</v>
      </c>
      <c r="G5" s="25" t="s">
        <v>89</v>
      </c>
      <c r="H5" s="26" t="s">
        <v>90</v>
      </c>
      <c r="I5" s="26" t="s">
        <v>91</v>
      </c>
      <c r="J5" s="287" t="s">
        <v>92</v>
      </c>
      <c r="K5" s="288"/>
      <c r="L5" s="288"/>
      <c r="M5" s="288"/>
    </row>
    <row r="6" spans="1:13" ht="27.75" customHeight="1">
      <c r="A6" s="10"/>
      <c r="B6" s="282"/>
      <c r="C6" s="284"/>
      <c r="D6" s="286"/>
      <c r="E6" s="27" t="s">
        <v>93</v>
      </c>
      <c r="F6" s="24" t="s">
        <v>94</v>
      </c>
      <c r="G6" s="27" t="s">
        <v>95</v>
      </c>
      <c r="H6" s="26" t="s">
        <v>96</v>
      </c>
      <c r="I6" s="26" t="s">
        <v>97</v>
      </c>
      <c r="J6" s="28" t="s">
        <v>98</v>
      </c>
      <c r="K6" s="29" t="s">
        <v>99</v>
      </c>
      <c r="L6" s="29" t="s">
        <v>2</v>
      </c>
      <c r="M6" s="29" t="s">
        <v>100</v>
      </c>
    </row>
    <row r="7" spans="1:13" ht="44.25" customHeight="1">
      <c r="A7" s="10"/>
      <c r="B7" s="30"/>
      <c r="C7" s="31"/>
      <c r="D7" s="27" t="s">
        <v>101</v>
      </c>
      <c r="E7" s="27" t="s">
        <v>101</v>
      </c>
      <c r="F7" s="27" t="s">
        <v>102</v>
      </c>
      <c r="G7" s="27" t="s">
        <v>102</v>
      </c>
      <c r="H7" s="27" t="s">
        <v>101</v>
      </c>
      <c r="I7" s="27"/>
      <c r="J7" s="32"/>
      <c r="K7" s="32"/>
      <c r="L7" s="32"/>
      <c r="M7" s="32"/>
    </row>
    <row r="8" spans="1:13" ht="15.75">
      <c r="A8" s="10"/>
      <c r="B8" s="64"/>
      <c r="C8" s="2"/>
      <c r="D8" s="3"/>
      <c r="E8" s="35"/>
      <c r="F8" s="36"/>
      <c r="G8" s="34"/>
      <c r="H8" s="37"/>
      <c r="I8" s="38"/>
      <c r="J8" s="39"/>
      <c r="K8" s="40"/>
      <c r="L8" s="41"/>
      <c r="M8" s="39"/>
    </row>
    <row r="9" spans="1:13" ht="15.75">
      <c r="A9" s="10"/>
      <c r="B9" s="64"/>
      <c r="C9" s="2"/>
      <c r="D9" s="3"/>
      <c r="E9" s="35"/>
      <c r="F9" s="36"/>
      <c r="G9" s="34"/>
      <c r="H9" s="37"/>
      <c r="I9" s="38"/>
      <c r="J9" s="39"/>
      <c r="K9" s="40"/>
      <c r="L9" s="41"/>
      <c r="M9" s="39"/>
    </row>
    <row r="10" spans="1:13" ht="15.75">
      <c r="A10" s="10"/>
      <c r="B10" s="64"/>
      <c r="C10" s="2"/>
      <c r="D10" s="3"/>
      <c r="E10" s="35"/>
      <c r="F10" s="36"/>
      <c r="G10" s="34"/>
      <c r="H10" s="37"/>
      <c r="I10" s="38"/>
      <c r="J10" s="39"/>
      <c r="K10" s="40"/>
      <c r="L10" s="41"/>
      <c r="M10" s="39"/>
    </row>
    <row r="11" spans="1:13" ht="15.75">
      <c r="A11" s="10"/>
      <c r="B11" s="64"/>
      <c r="C11" s="2"/>
      <c r="D11" s="3"/>
      <c r="E11" s="35"/>
      <c r="F11" s="36"/>
      <c r="G11" s="34"/>
      <c r="H11" s="37"/>
      <c r="I11" s="38"/>
      <c r="J11" s="39"/>
      <c r="K11" s="40"/>
      <c r="L11" s="41"/>
      <c r="M11" s="39"/>
    </row>
    <row r="12" spans="1:13" ht="15.75">
      <c r="A12" s="10"/>
      <c r="B12" s="65"/>
      <c r="C12" s="2"/>
      <c r="D12" s="4"/>
      <c r="E12" s="35"/>
      <c r="F12" s="36"/>
      <c r="G12" s="34"/>
      <c r="H12" s="37"/>
      <c r="I12" s="38"/>
      <c r="J12" s="39"/>
      <c r="K12" s="40"/>
      <c r="L12" s="41"/>
      <c r="M12" s="39"/>
    </row>
    <row r="13" spans="1:13" ht="15.75">
      <c r="A13" s="10"/>
      <c r="B13" s="67"/>
      <c r="C13" s="43"/>
      <c r="D13" s="4"/>
      <c r="E13" s="44"/>
      <c r="F13" s="44"/>
      <c r="G13" s="34"/>
      <c r="H13" s="37"/>
      <c r="I13" s="38"/>
      <c r="J13" s="39"/>
      <c r="K13" s="40"/>
      <c r="L13" s="41"/>
      <c r="M13" s="39"/>
    </row>
    <row r="14" spans="1:13" ht="15.75">
      <c r="A14" s="10"/>
      <c r="B14" s="67"/>
      <c r="C14" s="43"/>
      <c r="D14" s="4"/>
      <c r="E14" s="44"/>
      <c r="F14" s="44"/>
      <c r="G14" s="34"/>
      <c r="H14" s="37"/>
      <c r="I14" s="38"/>
      <c r="J14" s="39"/>
      <c r="K14" s="40"/>
      <c r="L14" s="41"/>
      <c r="M14" s="39"/>
    </row>
    <row r="15" spans="1:13" ht="15.75">
      <c r="A15" s="10"/>
      <c r="B15" s="67"/>
      <c r="C15" s="5"/>
      <c r="D15" s="4"/>
      <c r="E15" s="44"/>
      <c r="F15" s="44"/>
      <c r="G15" s="34"/>
      <c r="H15" s="37"/>
      <c r="I15" s="38"/>
      <c r="J15" s="39"/>
      <c r="K15" s="40"/>
      <c r="L15" s="41"/>
      <c r="M15" s="39"/>
    </row>
    <row r="16" spans="1:13" s="48" customFormat="1">
      <c r="A16" s="10"/>
      <c r="B16" s="42"/>
      <c r="C16" s="43"/>
      <c r="D16" s="34"/>
      <c r="E16" s="47"/>
      <c r="F16" s="44"/>
      <c r="G16" s="34"/>
      <c r="H16" s="37"/>
      <c r="I16" s="38"/>
      <c r="J16" s="39"/>
      <c r="K16" s="46"/>
      <c r="L16" s="41"/>
      <c r="M16" s="46"/>
    </row>
    <row r="17" spans="1:13" s="48" customFormat="1">
      <c r="A17" s="10"/>
      <c r="B17" s="42"/>
      <c r="C17" s="43"/>
      <c r="D17" s="34"/>
      <c r="E17" s="47"/>
      <c r="F17" s="44"/>
      <c r="G17" s="34"/>
      <c r="H17" s="37"/>
      <c r="I17" s="38"/>
      <c r="J17" s="39"/>
      <c r="K17" s="46"/>
      <c r="L17" s="41"/>
      <c r="M17" s="46"/>
    </row>
    <row r="18" spans="1:13" s="48" customFormat="1">
      <c r="A18" s="10"/>
      <c r="B18" s="42"/>
      <c r="C18" s="43"/>
      <c r="D18" s="34"/>
      <c r="E18" s="44"/>
      <c r="F18" s="44"/>
      <c r="G18" s="34"/>
      <c r="H18" s="37"/>
      <c r="I18" s="38"/>
      <c r="J18" s="39"/>
      <c r="K18" s="46"/>
      <c r="L18" s="41"/>
      <c r="M18" s="46"/>
    </row>
    <row r="19" spans="1:13" s="48" customFormat="1">
      <c r="A19" s="10"/>
      <c r="B19" s="42"/>
      <c r="C19" s="43"/>
      <c r="D19" s="34"/>
      <c r="E19" s="44"/>
      <c r="F19" s="44"/>
      <c r="G19" s="34"/>
      <c r="H19" s="37"/>
      <c r="I19" s="38"/>
      <c r="J19" s="39"/>
      <c r="K19" s="46"/>
      <c r="L19" s="41"/>
      <c r="M19" s="46"/>
    </row>
    <row r="20" spans="1:13" s="48" customFormat="1">
      <c r="A20" s="10"/>
      <c r="B20" s="42"/>
      <c r="C20" s="49"/>
      <c r="D20" s="34"/>
      <c r="E20" s="50"/>
      <c r="F20" s="50"/>
      <c r="G20" s="51"/>
      <c r="H20" s="37"/>
      <c r="I20" s="38"/>
      <c r="J20" s="39"/>
      <c r="K20" s="46"/>
      <c r="L20" s="41"/>
      <c r="M20" s="46"/>
    </row>
    <row r="21" spans="1:13" s="48" customFormat="1">
      <c r="A21" s="10"/>
      <c r="B21" s="42"/>
      <c r="C21" s="49"/>
      <c r="D21" s="34"/>
      <c r="E21" s="50"/>
      <c r="F21" s="50"/>
      <c r="G21" s="51"/>
      <c r="H21" s="37"/>
      <c r="I21" s="38"/>
      <c r="J21" s="39"/>
      <c r="K21" s="46"/>
      <c r="L21" s="41"/>
      <c r="M21" s="46"/>
    </row>
    <row r="22" spans="1:13" s="48" customFormat="1">
      <c r="A22" s="10"/>
      <c r="B22" s="42"/>
      <c r="C22" s="43"/>
      <c r="D22" s="34"/>
      <c r="E22" s="44"/>
      <c r="F22" s="44"/>
      <c r="G22" s="34"/>
      <c r="H22" s="37"/>
      <c r="I22" s="38"/>
      <c r="J22" s="39"/>
      <c r="K22" s="46"/>
      <c r="L22" s="41"/>
      <c r="M22" s="46"/>
    </row>
    <row r="23" spans="1:13" s="48" customFormat="1">
      <c r="A23" s="10"/>
      <c r="B23" s="33"/>
      <c r="C23" s="49"/>
      <c r="D23" s="34"/>
      <c r="E23" s="50"/>
      <c r="F23" s="50"/>
      <c r="G23" s="51"/>
      <c r="H23" s="37"/>
      <c r="I23" s="38"/>
      <c r="J23" s="39"/>
      <c r="K23" s="46"/>
      <c r="L23" s="41"/>
      <c r="M23" s="46"/>
    </row>
    <row r="24" spans="1:13" s="48" customFormat="1">
      <c r="A24" s="10"/>
      <c r="B24" s="33"/>
      <c r="C24" s="49"/>
      <c r="D24" s="34"/>
      <c r="E24" s="50"/>
      <c r="F24" s="50"/>
      <c r="G24" s="51"/>
      <c r="H24" s="37"/>
      <c r="I24" s="38"/>
      <c r="J24" s="39"/>
      <c r="K24" s="46"/>
      <c r="L24" s="41"/>
      <c r="M24" s="46"/>
    </row>
    <row r="25" spans="1:13" s="48" customFormat="1">
      <c r="A25" s="10"/>
      <c r="B25" s="33"/>
      <c r="C25" s="49"/>
      <c r="D25" s="34"/>
      <c r="E25" s="50"/>
      <c r="F25" s="50"/>
      <c r="G25" s="51"/>
      <c r="H25" s="37"/>
      <c r="I25" s="38"/>
      <c r="J25" s="39"/>
      <c r="K25" s="46"/>
      <c r="L25" s="41"/>
      <c r="M25" s="46"/>
    </row>
    <row r="26" spans="1:13">
      <c r="A26" s="10"/>
      <c r="B26" s="33"/>
      <c r="C26" s="49"/>
      <c r="D26" s="34"/>
      <c r="E26" s="35"/>
      <c r="F26" s="50"/>
      <c r="G26" s="51"/>
      <c r="H26" s="37"/>
      <c r="I26" s="38"/>
      <c r="J26" s="39"/>
      <c r="K26" s="40"/>
      <c r="L26" s="41"/>
      <c r="M26" s="39"/>
    </row>
    <row r="27" spans="1:13">
      <c r="A27" s="10"/>
      <c r="B27" s="33"/>
      <c r="C27" s="49"/>
      <c r="D27" s="34"/>
      <c r="E27" s="35"/>
      <c r="F27" s="50"/>
      <c r="G27" s="51"/>
      <c r="H27" s="37"/>
      <c r="I27" s="38"/>
      <c r="J27" s="39"/>
      <c r="K27" s="40"/>
      <c r="L27" s="41"/>
      <c r="M27" s="39"/>
    </row>
    <row r="28" spans="1:13">
      <c r="A28" s="10"/>
      <c r="B28" s="33"/>
      <c r="C28" s="49"/>
      <c r="D28" s="34"/>
      <c r="E28" s="35"/>
      <c r="F28" s="50"/>
      <c r="G28" s="51"/>
      <c r="H28" s="37"/>
      <c r="I28" s="45"/>
      <c r="J28" s="39"/>
      <c r="K28" s="40"/>
      <c r="L28" s="41"/>
      <c r="M28" s="39"/>
    </row>
    <row r="29" spans="1:13">
      <c r="A29" s="10"/>
      <c r="B29" s="33"/>
      <c r="C29" s="49"/>
      <c r="D29" s="66"/>
      <c r="E29" s="35"/>
      <c r="F29" s="54"/>
      <c r="G29" s="53"/>
      <c r="H29" s="37"/>
      <c r="I29" s="45"/>
      <c r="J29" s="39"/>
      <c r="K29" s="40"/>
      <c r="L29" s="41"/>
      <c r="M29" s="39"/>
    </row>
    <row r="30" spans="1:13" ht="13.5" thickBot="1">
      <c r="A30" s="10"/>
      <c r="B30" s="52"/>
      <c r="C30" s="1"/>
      <c r="D30" s="53"/>
      <c r="E30" s="35"/>
      <c r="F30" s="54"/>
      <c r="G30" s="53"/>
      <c r="H30" s="45"/>
      <c r="I30" s="45"/>
      <c r="J30" s="39"/>
      <c r="K30" s="40"/>
      <c r="L30" s="41"/>
      <c r="M30" s="39"/>
    </row>
    <row r="31" spans="1:13" ht="13.5" thickBot="1">
      <c r="A31" s="10"/>
      <c r="C31" s="55"/>
      <c r="D31" s="56"/>
      <c r="E31" s="57"/>
      <c r="F31" s="58"/>
      <c r="G31" s="59"/>
      <c r="H31" s="57"/>
      <c r="I31" s="45"/>
      <c r="J31" s="39"/>
      <c r="K31" s="46"/>
      <c r="L31" s="41"/>
      <c r="M31" s="46"/>
    </row>
    <row r="32" spans="1:13">
      <c r="A32" s="10"/>
      <c r="D32" s="60"/>
      <c r="I32" s="57"/>
    </row>
    <row r="33" spans="1:12">
      <c r="A33" s="10"/>
    </row>
    <row r="34" spans="1:12">
      <c r="A34" s="10"/>
    </row>
    <row r="35" spans="1:12">
      <c r="A35" s="10"/>
    </row>
    <row r="36" spans="1:12">
      <c r="A36" s="10"/>
    </row>
    <row r="37" spans="1:12">
      <c r="A37" s="10"/>
    </row>
    <row r="38" spans="1:12">
      <c r="A38" s="10"/>
      <c r="D38" s="62"/>
      <c r="E38" s="62"/>
    </row>
    <row r="39" spans="1:12">
      <c r="A39" s="10"/>
    </row>
    <row r="40" spans="1:12">
      <c r="A40" s="10"/>
      <c r="L40" s="16"/>
    </row>
    <row r="41" spans="1:12">
      <c r="A41" s="10"/>
      <c r="L41" s="16"/>
    </row>
    <row r="42" spans="1:12">
      <c r="A42" s="10"/>
      <c r="D42" s="63"/>
      <c r="L42" s="16"/>
    </row>
    <row r="43" spans="1:12">
      <c r="A43" s="10"/>
      <c r="L43" s="16"/>
    </row>
    <row r="44" spans="1:12">
      <c r="A44" s="10"/>
      <c r="D44" s="63"/>
      <c r="L44" s="16"/>
    </row>
    <row r="45" spans="1:12">
      <c r="A45" s="10"/>
      <c r="L45" s="16"/>
    </row>
    <row r="46" spans="1:12">
      <c r="A46" s="10"/>
      <c r="D46" s="63"/>
      <c r="L46" s="16"/>
    </row>
    <row r="47" spans="1:12">
      <c r="A47" s="10"/>
      <c r="L47" s="16"/>
    </row>
    <row r="48" spans="1:12">
      <c r="A48" s="10"/>
      <c r="L48" s="16"/>
    </row>
    <row r="49" spans="1:12">
      <c r="A49" s="10"/>
      <c r="L49" s="16"/>
    </row>
    <row r="50" spans="1:12">
      <c r="A50" s="10"/>
      <c r="L50" s="16"/>
    </row>
    <row r="51" spans="1:12">
      <c r="A51" s="10"/>
      <c r="L51" s="16"/>
    </row>
    <row r="52" spans="1:12">
      <c r="A52" s="10"/>
      <c r="L52" s="16"/>
    </row>
    <row r="53" spans="1:12">
      <c r="A53" s="10"/>
      <c r="L53" s="16"/>
    </row>
    <row r="54" spans="1:12">
      <c r="A54" s="10"/>
      <c r="L54" s="16"/>
    </row>
  </sheetData>
  <autoFilter ref="D1:H53"/>
  <mergeCells count="5">
    <mergeCell ref="B1:C1"/>
    <mergeCell ref="B5:B6"/>
    <mergeCell ref="C5:C6"/>
    <mergeCell ref="D5:D6"/>
    <mergeCell ref="J5:M5"/>
  </mergeCells>
  <pageMargins left="0.74803149606299202" right="0.74803149606299202" top="0.98425196850393704" bottom="0.98425196850393704" header="0.511811023622047" footer="0.511811023622047"/>
  <pageSetup scale="7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X107"/>
  <sheetViews>
    <sheetView tabSelected="1" topLeftCell="E1" zoomScale="50" zoomScaleNormal="50" workbookViewId="0">
      <selection activeCell="L17" sqref="L17"/>
    </sheetView>
  </sheetViews>
  <sheetFormatPr defaultRowHeight="15.75"/>
  <cols>
    <col min="1" max="1" width="3" style="86" customWidth="1"/>
    <col min="2" max="2" width="25.42578125" style="92" customWidth="1"/>
    <col min="3" max="4" width="17.42578125" style="88" customWidth="1"/>
    <col min="5" max="6" width="17.42578125" style="165" customWidth="1"/>
    <col min="7" max="7" width="41" style="93" customWidth="1"/>
    <col min="8" max="8" width="29.28515625" style="86" customWidth="1"/>
    <col min="9" max="9" width="19.5703125" style="151" customWidth="1"/>
    <col min="10" max="10" width="18.28515625" style="94" customWidth="1"/>
    <col min="11" max="11" width="19.42578125" style="86" customWidth="1"/>
    <col min="12" max="13" width="18.28515625" style="86" customWidth="1"/>
    <col min="14" max="14" width="28.140625" style="86" customWidth="1"/>
    <col min="15" max="18" width="18.28515625" style="86" customWidth="1"/>
    <col min="19" max="19" width="24.85546875" style="86" customWidth="1"/>
    <col min="20" max="20" width="16.7109375" style="86" bestFit="1" customWidth="1"/>
    <col min="21" max="21" width="27.5703125" style="86" customWidth="1"/>
    <col min="22" max="16384" width="9.140625" style="86"/>
  </cols>
  <sheetData>
    <row r="1" spans="2:21" ht="33.75">
      <c r="B1" s="289" t="s">
        <v>222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O1" s="290" t="s">
        <v>221</v>
      </c>
      <c r="P1" s="290"/>
      <c r="Q1" s="290"/>
      <c r="R1" s="290"/>
      <c r="S1" s="290"/>
      <c r="T1" s="290"/>
      <c r="U1" s="290"/>
    </row>
    <row r="2" spans="2:21" ht="16.5" thickBot="1"/>
    <row r="3" spans="2:21" ht="16.5" thickBot="1">
      <c r="B3" s="95" t="s">
        <v>6</v>
      </c>
      <c r="C3" s="96" t="s">
        <v>7</v>
      </c>
      <c r="D3" s="96" t="s">
        <v>8</v>
      </c>
      <c r="E3" s="96" t="s">
        <v>139</v>
      </c>
      <c r="F3" s="96" t="s">
        <v>2</v>
      </c>
      <c r="G3" s="96" t="s">
        <v>9</v>
      </c>
      <c r="H3" s="97" t="s">
        <v>10</v>
      </c>
      <c r="I3" s="97" t="s">
        <v>11</v>
      </c>
      <c r="J3" s="174" t="s">
        <v>12</v>
      </c>
      <c r="K3" s="98" t="s">
        <v>127</v>
      </c>
      <c r="L3" s="98" t="s">
        <v>128</v>
      </c>
      <c r="M3" s="99" t="s">
        <v>13</v>
      </c>
      <c r="N3" s="92" t="s">
        <v>180</v>
      </c>
      <c r="O3" s="225" t="s">
        <v>182</v>
      </c>
      <c r="P3" s="225" t="s">
        <v>183</v>
      </c>
      <c r="Q3" s="225" t="s">
        <v>184</v>
      </c>
      <c r="R3" s="225" t="s">
        <v>185</v>
      </c>
      <c r="S3" s="263" t="s">
        <v>187</v>
      </c>
      <c r="T3" s="293" t="s">
        <v>220</v>
      </c>
      <c r="U3" s="294"/>
    </row>
    <row r="4" spans="2:21" ht="31.5">
      <c r="B4" s="100" t="s">
        <v>14</v>
      </c>
      <c r="C4" s="101" t="s">
        <v>15</v>
      </c>
      <c r="D4" s="102" t="s">
        <v>16</v>
      </c>
      <c r="E4" s="102" t="s">
        <v>140</v>
      </c>
      <c r="F4" s="102">
        <v>71200</v>
      </c>
      <c r="G4" s="103" t="s">
        <v>17</v>
      </c>
      <c r="H4" s="166" t="s">
        <v>138</v>
      </c>
      <c r="I4" s="79"/>
      <c r="J4" s="85"/>
      <c r="K4" s="68"/>
      <c r="L4" s="69"/>
      <c r="M4" s="70">
        <f>SUM(J4:L4)</f>
        <v>0</v>
      </c>
      <c r="N4" s="151" t="s">
        <v>224</v>
      </c>
      <c r="O4" s="266">
        <v>20800</v>
      </c>
      <c r="P4" s="79"/>
      <c r="Q4" s="79"/>
      <c r="R4" s="79"/>
      <c r="S4" s="79">
        <f>SUM(O4:R4)</f>
        <v>20800</v>
      </c>
      <c r="T4" s="259">
        <f>S4+M4</f>
        <v>20800</v>
      </c>
      <c r="U4" s="258"/>
    </row>
    <row r="5" spans="2:21" ht="31.5">
      <c r="B5" s="100"/>
      <c r="C5" s="101" t="s">
        <v>18</v>
      </c>
      <c r="D5" s="102" t="s">
        <v>16</v>
      </c>
      <c r="E5" s="102" t="s">
        <v>140</v>
      </c>
      <c r="F5" s="102">
        <v>71200</v>
      </c>
      <c r="G5" s="103" t="s">
        <v>19</v>
      </c>
      <c r="H5" s="166" t="s">
        <v>138</v>
      </c>
      <c r="I5" s="79"/>
      <c r="J5" s="85"/>
      <c r="K5" s="68"/>
      <c r="L5" s="69"/>
      <c r="M5" s="70">
        <f>SUM(J5:L5)</f>
        <v>0</v>
      </c>
      <c r="N5" s="151" t="s">
        <v>224</v>
      </c>
      <c r="O5" s="267">
        <v>25500</v>
      </c>
      <c r="P5" s="79"/>
      <c r="Q5" s="79"/>
      <c r="R5" s="79"/>
      <c r="S5" s="79">
        <f t="shared" ref="S5:S8" si="0">SUM(O5:R5)</f>
        <v>25500</v>
      </c>
      <c r="T5" s="259">
        <f t="shared" ref="T5:T8" si="1">S5+M5</f>
        <v>25500</v>
      </c>
      <c r="U5" s="258"/>
    </row>
    <row r="6" spans="2:21" ht="31.5">
      <c r="B6" s="100"/>
      <c r="C6" s="101" t="s">
        <v>22</v>
      </c>
      <c r="D6" s="102" t="s">
        <v>16</v>
      </c>
      <c r="E6" s="102" t="s">
        <v>140</v>
      </c>
      <c r="F6" s="102">
        <v>71200</v>
      </c>
      <c r="G6" s="103" t="s">
        <v>23</v>
      </c>
      <c r="H6" s="166" t="s">
        <v>138</v>
      </c>
      <c r="I6" s="102"/>
      <c r="J6" s="85"/>
      <c r="K6" s="68"/>
      <c r="L6" s="68"/>
      <c r="M6" s="70">
        <f>SUM(J6:L6)</f>
        <v>0</v>
      </c>
      <c r="N6" s="151" t="s">
        <v>224</v>
      </c>
      <c r="O6" s="268">
        <v>25500</v>
      </c>
      <c r="P6" s="79"/>
      <c r="Q6" s="79"/>
      <c r="R6" s="79"/>
      <c r="S6" s="79">
        <f t="shared" si="0"/>
        <v>25500</v>
      </c>
      <c r="T6" s="259">
        <f t="shared" si="1"/>
        <v>25500</v>
      </c>
      <c r="U6" s="258"/>
    </row>
    <row r="7" spans="2:21">
      <c r="B7" s="100"/>
      <c r="C7" s="101" t="s">
        <v>20</v>
      </c>
      <c r="D7" s="102" t="s">
        <v>16</v>
      </c>
      <c r="E7" s="102" t="s">
        <v>140</v>
      </c>
      <c r="F7" s="102">
        <v>71200</v>
      </c>
      <c r="G7" s="103" t="s">
        <v>21</v>
      </c>
      <c r="H7" s="166" t="s">
        <v>138</v>
      </c>
      <c r="I7" s="102"/>
      <c r="J7" s="85">
        <v>14700</v>
      </c>
      <c r="K7" s="71"/>
      <c r="L7" s="69"/>
      <c r="M7" s="70">
        <f>SUM(J7:L7)</f>
        <v>14700</v>
      </c>
      <c r="N7" s="151" t="s">
        <v>176</v>
      </c>
      <c r="O7" s="79"/>
      <c r="P7" s="79"/>
      <c r="Q7" s="79"/>
      <c r="R7" s="79"/>
      <c r="S7" s="79">
        <f>SUM(O7:R7)</f>
        <v>0</v>
      </c>
      <c r="T7" s="259">
        <f>S7+M7</f>
        <v>14700</v>
      </c>
      <c r="U7" s="258"/>
    </row>
    <row r="8" spans="2:21" s="165" customFormat="1" ht="84.75" customHeight="1">
      <c r="B8" s="100"/>
      <c r="C8" s="111" t="s">
        <v>121</v>
      </c>
      <c r="D8" s="102" t="s">
        <v>16</v>
      </c>
      <c r="E8" s="102" t="s">
        <v>140</v>
      </c>
      <c r="F8" s="102">
        <v>71200</v>
      </c>
      <c r="G8" s="167" t="s">
        <v>135</v>
      </c>
      <c r="H8" s="168" t="s">
        <v>138</v>
      </c>
      <c r="I8" s="102"/>
      <c r="J8" s="85"/>
      <c r="K8" s="68"/>
      <c r="L8" s="275">
        <f>36574.2+36574.2+38000</f>
        <v>111148.4</v>
      </c>
      <c r="M8" s="70">
        <f>SUM(J8:L8)</f>
        <v>111148.4</v>
      </c>
      <c r="N8" s="224" t="s">
        <v>225</v>
      </c>
      <c r="O8" s="68">
        <f>117937-M8</f>
        <v>6788.6000000000058</v>
      </c>
      <c r="P8" s="102"/>
      <c r="Q8" s="102"/>
      <c r="R8" s="102"/>
      <c r="S8" s="79">
        <f t="shared" si="0"/>
        <v>6788.6000000000058</v>
      </c>
      <c r="T8" s="259">
        <f t="shared" si="1"/>
        <v>117937</v>
      </c>
      <c r="U8" s="258"/>
    </row>
    <row r="9" spans="2:21">
      <c r="B9" s="302" t="s">
        <v>24</v>
      </c>
      <c r="C9" s="303"/>
      <c r="D9" s="107"/>
      <c r="E9" s="107"/>
      <c r="F9" s="107"/>
      <c r="G9" s="107"/>
      <c r="H9" s="108"/>
      <c r="I9" s="108"/>
      <c r="J9" s="72">
        <f>SUM(J4:J8)</f>
        <v>14700</v>
      </c>
      <c r="K9" s="72">
        <f>SUM(K4:K8)</f>
        <v>0</v>
      </c>
      <c r="L9" s="72">
        <f>SUM(L4:L8)</f>
        <v>111148.4</v>
      </c>
      <c r="M9" s="72">
        <f t="shared" ref="M9" si="2">SUM(M4:M8)</f>
        <v>125848.4</v>
      </c>
      <c r="O9" s="274">
        <f>SUM(O4:O8)</f>
        <v>78588.600000000006</v>
      </c>
      <c r="P9" s="110">
        <f t="shared" ref="P9:S9" si="3">SUM(P4:P8)</f>
        <v>0</v>
      </c>
      <c r="Q9" s="110">
        <f t="shared" si="3"/>
        <v>0</v>
      </c>
      <c r="R9" s="110">
        <f t="shared" si="3"/>
        <v>0</v>
      </c>
      <c r="S9" s="110">
        <f t="shared" si="3"/>
        <v>78588.600000000006</v>
      </c>
      <c r="T9" s="258"/>
      <c r="U9" s="258"/>
    </row>
    <row r="10" spans="2:21" ht="47.25">
      <c r="B10" s="100" t="s">
        <v>181</v>
      </c>
      <c r="C10" s="101" t="s">
        <v>25</v>
      </c>
      <c r="D10" s="102" t="s">
        <v>26</v>
      </c>
      <c r="E10" s="102" t="s">
        <v>140</v>
      </c>
      <c r="F10" s="102">
        <v>71200</v>
      </c>
      <c r="G10" s="103" t="s">
        <v>27</v>
      </c>
      <c r="H10" s="102" t="s">
        <v>205</v>
      </c>
      <c r="I10" s="102"/>
      <c r="J10" s="85"/>
      <c r="K10" s="68"/>
      <c r="L10" s="68"/>
      <c r="M10" s="70">
        <f>SUM(J10:L10)</f>
        <v>0</v>
      </c>
      <c r="N10" s="151" t="s">
        <v>177</v>
      </c>
      <c r="O10" s="79">
        <v>30000</v>
      </c>
      <c r="P10" s="79"/>
      <c r="Q10" s="79"/>
      <c r="R10" s="79"/>
      <c r="S10" s="79">
        <f>SUM(O10:R10)</f>
        <v>30000</v>
      </c>
      <c r="T10" s="259">
        <f>S10+M10</f>
        <v>30000</v>
      </c>
      <c r="U10" s="258"/>
    </row>
    <row r="11" spans="2:21">
      <c r="B11" s="109"/>
      <c r="C11" s="107" t="s">
        <v>28</v>
      </c>
      <c r="D11" s="107"/>
      <c r="E11" s="107"/>
      <c r="F11" s="107"/>
      <c r="G11" s="107"/>
      <c r="H11" s="110"/>
      <c r="I11" s="110"/>
      <c r="J11" s="72">
        <f>SUM(J10:J10)</f>
        <v>0</v>
      </c>
      <c r="K11" s="73">
        <f>SUM(K10:K10)</f>
        <v>0</v>
      </c>
      <c r="L11" s="73">
        <f>SUM(L10:L10)</f>
        <v>0</v>
      </c>
      <c r="M11" s="73">
        <f>SUM(M10:M10)</f>
        <v>0</v>
      </c>
      <c r="O11" s="110">
        <f>O10</f>
        <v>30000</v>
      </c>
      <c r="P11" s="110">
        <f t="shared" ref="P11:S11" si="4">P10</f>
        <v>0</v>
      </c>
      <c r="Q11" s="110">
        <f t="shared" si="4"/>
        <v>0</v>
      </c>
      <c r="R11" s="110">
        <f t="shared" si="4"/>
        <v>0</v>
      </c>
      <c r="S11" s="110">
        <f t="shared" si="4"/>
        <v>30000</v>
      </c>
      <c r="T11" s="258"/>
      <c r="U11" s="258"/>
    </row>
    <row r="12" spans="2:21">
      <c r="B12" s="100" t="s">
        <v>29</v>
      </c>
      <c r="C12" s="111"/>
      <c r="D12" s="102"/>
      <c r="E12" s="102"/>
      <c r="F12" s="102"/>
      <c r="G12" s="112"/>
      <c r="H12" s="113"/>
      <c r="I12" s="113"/>
      <c r="J12" s="85"/>
      <c r="K12" s="68"/>
      <c r="L12" s="69"/>
      <c r="M12" s="70"/>
      <c r="O12" s="79"/>
      <c r="P12" s="79"/>
      <c r="Q12" s="79"/>
      <c r="R12" s="79"/>
      <c r="S12" s="79">
        <f>SUM(O12:R12)</f>
        <v>0</v>
      </c>
      <c r="T12" s="259">
        <f>S12+M12</f>
        <v>0</v>
      </c>
      <c r="U12" s="258"/>
    </row>
    <row r="13" spans="2:21">
      <c r="B13" s="302" t="s">
        <v>30</v>
      </c>
      <c r="C13" s="303"/>
      <c r="D13" s="107"/>
      <c r="E13" s="107"/>
      <c r="F13" s="107"/>
      <c r="G13" s="107"/>
      <c r="H13" s="115"/>
      <c r="I13" s="115"/>
      <c r="J13" s="72">
        <f>J12</f>
        <v>0</v>
      </c>
      <c r="K13" s="73">
        <f>K12</f>
        <v>0</v>
      </c>
      <c r="L13" s="73">
        <f>L12</f>
        <v>0</v>
      </c>
      <c r="M13" s="73">
        <f>M12</f>
        <v>0</v>
      </c>
      <c r="O13" s="110">
        <f>O12</f>
        <v>0</v>
      </c>
      <c r="P13" s="110">
        <f t="shared" ref="P13:S13" si="5">P12</f>
        <v>0</v>
      </c>
      <c r="Q13" s="110">
        <f t="shared" si="5"/>
        <v>0</v>
      </c>
      <c r="R13" s="110">
        <f t="shared" si="5"/>
        <v>0</v>
      </c>
      <c r="S13" s="110">
        <f t="shared" si="5"/>
        <v>0</v>
      </c>
      <c r="T13" s="258"/>
      <c r="U13" s="258"/>
    </row>
    <row r="14" spans="2:21" ht="72" customHeight="1">
      <c r="B14" s="100" t="s">
        <v>31</v>
      </c>
      <c r="C14" s="116" t="s">
        <v>32</v>
      </c>
      <c r="D14" s="117" t="s">
        <v>16</v>
      </c>
      <c r="E14" s="102" t="s">
        <v>140</v>
      </c>
      <c r="F14" s="179">
        <v>75700</v>
      </c>
      <c r="G14" s="118" t="s">
        <v>33</v>
      </c>
      <c r="H14" s="113" t="s">
        <v>34</v>
      </c>
      <c r="I14" s="113"/>
      <c r="J14" s="85"/>
      <c r="K14" s="68"/>
      <c r="L14" s="69">
        <v>7100</v>
      </c>
      <c r="M14" s="70">
        <f>SUM(J14:L14)</f>
        <v>7100</v>
      </c>
      <c r="N14" s="151" t="s">
        <v>226</v>
      </c>
      <c r="O14" s="273">
        <f>15000-M14</f>
        <v>7900</v>
      </c>
      <c r="P14" s="79"/>
      <c r="Q14" s="79"/>
      <c r="R14" s="79"/>
      <c r="S14" s="79">
        <f>SUM(O14:R14)</f>
        <v>7900</v>
      </c>
      <c r="T14" s="259">
        <f>S14+M14</f>
        <v>15000</v>
      </c>
      <c r="U14" s="258"/>
    </row>
    <row r="15" spans="2:21">
      <c r="B15" s="302" t="s">
        <v>35</v>
      </c>
      <c r="C15" s="303"/>
      <c r="D15" s="107"/>
      <c r="E15" s="107"/>
      <c r="F15" s="107"/>
      <c r="G15" s="107"/>
      <c r="H15" s="115"/>
      <c r="I15" s="115"/>
      <c r="J15" s="72">
        <f>SUM(J14:J14)</f>
        <v>0</v>
      </c>
      <c r="K15" s="73">
        <f>SUM(K14:K14)</f>
        <v>0</v>
      </c>
      <c r="L15" s="73">
        <f>SUM(L14:L14)</f>
        <v>7100</v>
      </c>
      <c r="M15" s="75">
        <f>SUM(J15:L15)</f>
        <v>7100</v>
      </c>
      <c r="O15" s="274">
        <f>O14</f>
        <v>7900</v>
      </c>
      <c r="P15" s="110">
        <f t="shared" ref="P15:S15" si="6">P14</f>
        <v>0</v>
      </c>
      <c r="Q15" s="110">
        <f t="shared" si="6"/>
        <v>0</v>
      </c>
      <c r="R15" s="110">
        <f t="shared" si="6"/>
        <v>0</v>
      </c>
      <c r="S15" s="110">
        <f t="shared" si="6"/>
        <v>7900</v>
      </c>
      <c r="T15" s="258"/>
      <c r="U15" s="258"/>
    </row>
    <row r="16" spans="2:21" ht="31.5">
      <c r="B16" s="100" t="s">
        <v>36</v>
      </c>
      <c r="C16" s="101" t="s">
        <v>37</v>
      </c>
      <c r="D16" s="168" t="s">
        <v>142</v>
      </c>
      <c r="E16" s="102" t="s">
        <v>140</v>
      </c>
      <c r="F16" s="102" t="s">
        <v>143</v>
      </c>
      <c r="G16" s="103" t="s">
        <v>38</v>
      </c>
      <c r="H16" s="102" t="s">
        <v>206</v>
      </c>
      <c r="I16" s="102"/>
      <c r="J16" s="85"/>
      <c r="K16" s="68"/>
      <c r="L16" s="68">
        <v>23763</v>
      </c>
      <c r="M16" s="70">
        <f>SUM(J16:L16)</f>
        <v>23763</v>
      </c>
      <c r="N16" s="278" t="s">
        <v>241</v>
      </c>
      <c r="O16" s="273">
        <f>23763-M16</f>
        <v>0</v>
      </c>
      <c r="P16" s="79"/>
      <c r="Q16" s="79"/>
      <c r="R16" s="79"/>
      <c r="S16" s="79">
        <f>SUM(O16:R16)</f>
        <v>0</v>
      </c>
      <c r="T16" s="259">
        <f>S16+M16</f>
        <v>23763</v>
      </c>
      <c r="U16" s="258"/>
    </row>
    <row r="17" spans="2:21">
      <c r="B17" s="119"/>
      <c r="C17" s="120"/>
      <c r="D17" s="117"/>
      <c r="E17" s="117"/>
      <c r="F17" s="117"/>
      <c r="G17" s="118"/>
      <c r="H17" s="79"/>
      <c r="I17" s="79"/>
      <c r="J17" s="85"/>
      <c r="K17" s="68"/>
      <c r="L17" s="69"/>
      <c r="M17" s="76"/>
      <c r="N17" s="88"/>
      <c r="O17" s="79"/>
      <c r="P17" s="79"/>
      <c r="Q17" s="79"/>
      <c r="R17" s="79"/>
      <c r="S17" s="79">
        <f>SUM(O17:R17)</f>
        <v>0</v>
      </c>
      <c r="T17" s="259">
        <f>S17+M17</f>
        <v>0</v>
      </c>
      <c r="U17" s="258"/>
    </row>
    <row r="18" spans="2:21">
      <c r="B18" s="302" t="s">
        <v>39</v>
      </c>
      <c r="C18" s="303"/>
      <c r="D18" s="107"/>
      <c r="E18" s="107"/>
      <c r="F18" s="107"/>
      <c r="G18" s="107"/>
      <c r="H18" s="110"/>
      <c r="I18" s="110"/>
      <c r="J18" s="72">
        <f>SUM(J16:J16)</f>
        <v>0</v>
      </c>
      <c r="K18" s="73">
        <f>SUM(K16:K16)</f>
        <v>0</v>
      </c>
      <c r="L18" s="73">
        <f>SUM(L16:L16)</f>
        <v>23763</v>
      </c>
      <c r="M18" s="73">
        <f>SUM(M16:M16)</f>
        <v>23763</v>
      </c>
      <c r="N18" s="88"/>
      <c r="O18" s="110">
        <f>O16+O17</f>
        <v>0</v>
      </c>
      <c r="P18" s="110">
        <f t="shared" ref="P18:S18" si="7">P16+P17</f>
        <v>0</v>
      </c>
      <c r="Q18" s="110">
        <f t="shared" si="7"/>
        <v>0</v>
      </c>
      <c r="R18" s="110">
        <f t="shared" si="7"/>
        <v>0</v>
      </c>
      <c r="S18" s="110">
        <f t="shared" si="7"/>
        <v>0</v>
      </c>
      <c r="T18" s="258"/>
      <c r="U18" s="258"/>
    </row>
    <row r="19" spans="2:21" s="159" customFormat="1">
      <c r="B19" s="160" t="s">
        <v>141</v>
      </c>
      <c r="C19" s="161"/>
      <c r="D19" s="162"/>
      <c r="E19" s="162"/>
      <c r="F19" s="162"/>
      <c r="G19" s="162"/>
      <c r="H19" s="102"/>
      <c r="I19" s="102"/>
      <c r="J19" s="87"/>
      <c r="K19" s="163"/>
      <c r="L19" s="163"/>
      <c r="M19" s="163"/>
      <c r="O19" s="102"/>
      <c r="P19" s="102"/>
      <c r="Q19" s="102"/>
      <c r="R19" s="102"/>
      <c r="S19" s="102"/>
      <c r="T19" s="259">
        <f>S19+M19</f>
        <v>0</v>
      </c>
      <c r="U19" s="258"/>
    </row>
    <row r="20" spans="2:21">
      <c r="B20" s="302" t="s">
        <v>40</v>
      </c>
      <c r="C20" s="303"/>
      <c r="D20" s="107"/>
      <c r="E20" s="107"/>
      <c r="F20" s="107"/>
      <c r="G20" s="121"/>
      <c r="H20" s="108" t="s">
        <v>41</v>
      </c>
      <c r="I20" s="108"/>
      <c r="J20" s="72">
        <v>0</v>
      </c>
      <c r="K20" s="73">
        <f>K19</f>
        <v>0</v>
      </c>
      <c r="L20" s="73">
        <f>L19</f>
        <v>0</v>
      </c>
      <c r="M20" s="73">
        <f>M19</f>
        <v>0</v>
      </c>
      <c r="N20" s="88"/>
      <c r="O20" s="110">
        <f>O19</f>
        <v>0</v>
      </c>
      <c r="P20" s="110">
        <f t="shared" ref="P20:S20" si="8">P19</f>
        <v>0</v>
      </c>
      <c r="Q20" s="110">
        <f t="shared" si="8"/>
        <v>0</v>
      </c>
      <c r="R20" s="110">
        <f t="shared" si="8"/>
        <v>0</v>
      </c>
      <c r="S20" s="110">
        <f t="shared" si="8"/>
        <v>0</v>
      </c>
      <c r="T20" s="258"/>
      <c r="U20" s="258"/>
    </row>
    <row r="21" spans="2:21">
      <c r="B21" s="104" t="s">
        <v>42</v>
      </c>
      <c r="C21" s="111" t="s">
        <v>189</v>
      </c>
      <c r="D21" s="102" t="s">
        <v>16</v>
      </c>
      <c r="E21" s="102" t="s">
        <v>140</v>
      </c>
      <c r="F21" s="102">
        <v>71600</v>
      </c>
      <c r="G21" s="112" t="s">
        <v>123</v>
      </c>
      <c r="H21" s="112" t="s">
        <v>191</v>
      </c>
      <c r="I21" s="112"/>
      <c r="J21" s="85"/>
      <c r="K21" s="68">
        <v>17525.12</v>
      </c>
      <c r="L21" s="68"/>
      <c r="M21" s="74">
        <f>SUM(J21:L21)</f>
        <v>17525.12</v>
      </c>
      <c r="N21" s="165" t="s">
        <v>227</v>
      </c>
      <c r="O21" s="79"/>
      <c r="P21" s="79"/>
      <c r="Q21" s="79"/>
      <c r="R21" s="79"/>
      <c r="S21" s="79">
        <f>SUM(O21:R21)</f>
        <v>0</v>
      </c>
      <c r="T21" s="259">
        <f>S21+M21</f>
        <v>17525.12</v>
      </c>
      <c r="U21" s="258"/>
    </row>
    <row r="22" spans="2:21" ht="32.25" customHeight="1">
      <c r="B22" s="104"/>
      <c r="C22" s="111" t="s">
        <v>190</v>
      </c>
      <c r="D22" s="102" t="s">
        <v>144</v>
      </c>
      <c r="E22" s="102" t="s">
        <v>140</v>
      </c>
      <c r="F22" s="102">
        <v>75700</v>
      </c>
      <c r="G22" s="112" t="s">
        <v>124</v>
      </c>
      <c r="H22" s="112" t="s">
        <v>191</v>
      </c>
      <c r="I22" s="112"/>
      <c r="J22" s="85">
        <f>38000-K22</f>
        <v>20084.400000000001</v>
      </c>
      <c r="K22" s="68">
        <v>17915.599999999999</v>
      </c>
      <c r="L22" s="68"/>
      <c r="M22" s="74">
        <f>SUM(J22:L22)</f>
        <v>38000</v>
      </c>
      <c r="N22" s="165" t="s">
        <v>228</v>
      </c>
      <c r="O22" s="79"/>
      <c r="P22" s="79"/>
      <c r="Q22" s="79"/>
      <c r="R22" s="79"/>
      <c r="S22" s="79">
        <f>SUM(O22:R22)</f>
        <v>0</v>
      </c>
      <c r="T22" s="259">
        <f>S22+M22</f>
        <v>38000</v>
      </c>
      <c r="U22" s="258"/>
    </row>
    <row r="23" spans="2:21" ht="31.5">
      <c r="B23" s="104"/>
      <c r="C23" s="111" t="s">
        <v>122</v>
      </c>
      <c r="D23" s="102" t="s">
        <v>145</v>
      </c>
      <c r="E23" s="102" t="s">
        <v>140</v>
      </c>
      <c r="F23" s="102">
        <v>72500</v>
      </c>
      <c r="G23" s="112" t="s">
        <v>125</v>
      </c>
      <c r="H23" s="245" t="s">
        <v>207</v>
      </c>
      <c r="I23" s="112"/>
      <c r="J23" s="85"/>
      <c r="K23" s="68"/>
      <c r="L23" s="68">
        <v>20000</v>
      </c>
      <c r="M23" s="74">
        <f>SUM(J23:L23)</f>
        <v>20000</v>
      </c>
      <c r="N23" s="165" t="s">
        <v>229</v>
      </c>
      <c r="O23" s="79"/>
      <c r="P23" s="79"/>
      <c r="Q23" s="79"/>
      <c r="R23" s="79"/>
      <c r="S23" s="79">
        <f>SUM(O23:R23)</f>
        <v>0</v>
      </c>
      <c r="T23" s="259">
        <f>S23+M23</f>
        <v>20000</v>
      </c>
      <c r="U23" s="258"/>
    </row>
    <row r="24" spans="2:21">
      <c r="B24" s="107" t="s">
        <v>43</v>
      </c>
      <c r="C24" s="110"/>
      <c r="D24" s="107"/>
      <c r="E24" s="107"/>
      <c r="F24" s="107"/>
      <c r="G24" s="107"/>
      <c r="H24" s="110"/>
      <c r="I24" s="110"/>
      <c r="J24" s="72">
        <f>SUM(J21:J23)</f>
        <v>20084.400000000001</v>
      </c>
      <c r="K24" s="73">
        <f>SUM(K21:K23)</f>
        <v>35440.720000000001</v>
      </c>
      <c r="L24" s="73">
        <f>SUM(L21:L23)</f>
        <v>20000</v>
      </c>
      <c r="M24" s="73">
        <f>SUM(M21:M23)</f>
        <v>75525.119999999995</v>
      </c>
      <c r="N24" s="88"/>
      <c r="O24" s="110">
        <f>SUM(O21:O23)</f>
        <v>0</v>
      </c>
      <c r="P24" s="110">
        <f t="shared" ref="P24:S24" si="9">SUM(P21:P23)</f>
        <v>0</v>
      </c>
      <c r="Q24" s="110">
        <f t="shared" si="9"/>
        <v>0</v>
      </c>
      <c r="R24" s="110">
        <f t="shared" si="9"/>
        <v>0</v>
      </c>
      <c r="S24" s="110">
        <f t="shared" si="9"/>
        <v>0</v>
      </c>
      <c r="T24" s="258"/>
      <c r="U24" s="258"/>
    </row>
    <row r="25" spans="2:21" ht="57" customHeight="1">
      <c r="B25" s="100" t="s">
        <v>44</v>
      </c>
      <c r="C25" s="101" t="s">
        <v>45</v>
      </c>
      <c r="D25" s="102" t="s">
        <v>16</v>
      </c>
      <c r="E25" s="102" t="s">
        <v>140</v>
      </c>
      <c r="F25" s="102">
        <v>71200</v>
      </c>
      <c r="G25" s="103" t="s">
        <v>46</v>
      </c>
      <c r="H25" s="102" t="s">
        <v>47</v>
      </c>
      <c r="I25" s="102"/>
      <c r="J25" s="85"/>
      <c r="K25" s="68"/>
      <c r="L25" s="77">
        <v>9073</v>
      </c>
      <c r="M25" s="70">
        <f>SUM(J25:L25)</f>
        <v>9073</v>
      </c>
      <c r="N25" s="224" t="s">
        <v>230</v>
      </c>
      <c r="O25" s="79">
        <v>27220</v>
      </c>
      <c r="P25" s="79"/>
      <c r="Q25" s="79"/>
      <c r="R25" s="79">
        <v>9073</v>
      </c>
      <c r="S25" s="79">
        <f>SUM(O25:R25)</f>
        <v>36293</v>
      </c>
      <c r="T25" s="259">
        <f>S25+M25</f>
        <v>45366</v>
      </c>
      <c r="U25" s="258"/>
    </row>
    <row r="26" spans="2:21" s="165" customFormat="1">
      <c r="B26" s="169"/>
      <c r="C26" s="101"/>
      <c r="D26" s="102" t="s">
        <v>146</v>
      </c>
      <c r="E26" s="102" t="s">
        <v>140</v>
      </c>
      <c r="F26" s="102">
        <v>75700</v>
      </c>
      <c r="G26" s="103" t="s">
        <v>132</v>
      </c>
      <c r="H26" s="102" t="s">
        <v>47</v>
      </c>
      <c r="I26" s="102"/>
      <c r="J26" s="85"/>
      <c r="K26" s="68"/>
      <c r="L26" s="76">
        <v>35400</v>
      </c>
      <c r="M26" s="70">
        <f>SUM(J26:L26)</f>
        <v>35400</v>
      </c>
      <c r="N26" s="165" t="s">
        <v>178</v>
      </c>
      <c r="O26" s="102"/>
      <c r="P26" s="102"/>
      <c r="Q26" s="102"/>
      <c r="R26" s="102"/>
      <c r="S26" s="79">
        <f>SUM(O26:R26)</f>
        <v>0</v>
      </c>
      <c r="T26" s="259">
        <f>S26+M26</f>
        <v>35400</v>
      </c>
      <c r="U26" s="258"/>
    </row>
    <row r="27" spans="2:21">
      <c r="B27" s="109" t="s">
        <v>48</v>
      </c>
      <c r="C27" s="122"/>
      <c r="D27" s="122"/>
      <c r="E27" s="122"/>
      <c r="F27" s="122"/>
      <c r="G27" s="122"/>
      <c r="H27" s="110"/>
      <c r="I27" s="110"/>
      <c r="J27" s="72">
        <f>SUM(J25:J25)</f>
        <v>0</v>
      </c>
      <c r="K27" s="73">
        <f>SUM(K25:K26)</f>
        <v>0</v>
      </c>
      <c r="L27" s="73">
        <f>SUM(L25:L26)</f>
        <v>44473</v>
      </c>
      <c r="M27" s="78">
        <f>SUM(J27:L27)</f>
        <v>44473</v>
      </c>
      <c r="N27" s="88"/>
      <c r="O27" s="110">
        <f>SUM(O25:O26)</f>
        <v>27220</v>
      </c>
      <c r="P27" s="110">
        <f t="shared" ref="P27:S27" si="10">SUM(P25:P26)</f>
        <v>0</v>
      </c>
      <c r="Q27" s="110">
        <f t="shared" si="10"/>
        <v>0</v>
      </c>
      <c r="R27" s="110">
        <f t="shared" si="10"/>
        <v>9073</v>
      </c>
      <c r="S27" s="110">
        <f t="shared" si="10"/>
        <v>36293</v>
      </c>
      <c r="T27" s="258"/>
      <c r="U27" s="258"/>
    </row>
    <row r="28" spans="2:21" s="165" customFormat="1" ht="47.25">
      <c r="B28" s="102" t="s">
        <v>49</v>
      </c>
      <c r="C28" s="111" t="s">
        <v>188</v>
      </c>
      <c r="D28" s="102" t="s">
        <v>16</v>
      </c>
      <c r="E28" s="102" t="s">
        <v>140</v>
      </c>
      <c r="F28" s="102" t="s">
        <v>143</v>
      </c>
      <c r="G28" s="102" t="s">
        <v>129</v>
      </c>
      <c r="H28" s="102" t="s">
        <v>208</v>
      </c>
      <c r="I28" s="102"/>
      <c r="J28" s="89"/>
      <c r="K28" s="170"/>
      <c r="L28" s="229">
        <v>8795</v>
      </c>
      <c r="M28" s="89">
        <f>SUM(J28:L28)</f>
        <v>8795</v>
      </c>
      <c r="N28" s="143" t="s">
        <v>231</v>
      </c>
      <c r="O28" s="229">
        <f>109688-L28</f>
        <v>100893</v>
      </c>
      <c r="P28" s="102"/>
      <c r="Q28" s="102"/>
      <c r="R28" s="102"/>
      <c r="S28" s="79">
        <f>SUM(O28:R28)</f>
        <v>100893</v>
      </c>
      <c r="T28" s="259">
        <f>S28+M28</f>
        <v>109688</v>
      </c>
      <c r="U28" s="258"/>
    </row>
    <row r="29" spans="2:21">
      <c r="B29" s="109" t="s">
        <v>50</v>
      </c>
      <c r="C29" s="107"/>
      <c r="D29" s="107"/>
      <c r="E29" s="107"/>
      <c r="F29" s="107"/>
      <c r="G29" s="107"/>
      <c r="H29" s="110"/>
      <c r="I29" s="110"/>
      <c r="J29" s="73">
        <f>SUM(J28:J28)</f>
        <v>0</v>
      </c>
      <c r="K29" s="73">
        <f>SUM(K28:K28)</f>
        <v>0</v>
      </c>
      <c r="L29" s="73">
        <f>SUM(L28:L28)</f>
        <v>8795</v>
      </c>
      <c r="M29" s="73">
        <f>SUM(M28:M28)</f>
        <v>8795</v>
      </c>
      <c r="N29" s="88"/>
      <c r="O29" s="110">
        <f>O28</f>
        <v>100893</v>
      </c>
      <c r="P29" s="110">
        <f t="shared" ref="P29:S29" si="11">P28</f>
        <v>0</v>
      </c>
      <c r="Q29" s="110">
        <f t="shared" si="11"/>
        <v>0</v>
      </c>
      <c r="R29" s="110">
        <f t="shared" si="11"/>
        <v>0</v>
      </c>
      <c r="S29" s="110">
        <f t="shared" si="11"/>
        <v>100893</v>
      </c>
      <c r="T29" s="258"/>
      <c r="U29" s="258"/>
    </row>
    <row r="30" spans="2:21" s="90" customFormat="1" ht="47.25">
      <c r="B30" s="100" t="s">
        <v>130</v>
      </c>
      <c r="C30" s="101" t="s">
        <v>51</v>
      </c>
      <c r="D30" s="168" t="s">
        <v>16</v>
      </c>
      <c r="E30" s="181" t="s">
        <v>140</v>
      </c>
      <c r="F30" s="102">
        <v>71200</v>
      </c>
      <c r="G30" s="182" t="s">
        <v>52</v>
      </c>
      <c r="H30" s="123" t="s">
        <v>209</v>
      </c>
      <c r="I30" s="123"/>
      <c r="J30" s="85"/>
      <c r="K30" s="68"/>
      <c r="L30" s="68">
        <v>22000</v>
      </c>
      <c r="M30" s="70">
        <f>SUM(J30:L30)</f>
        <v>22000</v>
      </c>
      <c r="N30" s="165" t="s">
        <v>232</v>
      </c>
      <c r="O30" s="265">
        <f>71300-M30</f>
        <v>49300</v>
      </c>
      <c r="P30" s="272">
        <v>156700</v>
      </c>
      <c r="Q30" s="265">
        <f>263570-M30-O30-P30</f>
        <v>35570</v>
      </c>
      <c r="R30" s="226"/>
      <c r="S30" s="79">
        <f>SUM(O30:R30)</f>
        <v>241570</v>
      </c>
      <c r="T30" s="259">
        <f>S30+M30</f>
        <v>263570</v>
      </c>
      <c r="U30" s="258"/>
    </row>
    <row r="31" spans="2:21" s="165" customFormat="1" ht="74.25" customHeight="1">
      <c r="B31" s="169"/>
      <c r="C31" s="101"/>
      <c r="D31" s="102" t="s">
        <v>16</v>
      </c>
      <c r="E31" s="114" t="s">
        <v>140</v>
      </c>
      <c r="F31" s="102">
        <v>71200</v>
      </c>
      <c r="G31" s="180" t="s">
        <v>133</v>
      </c>
      <c r="H31" s="123" t="s">
        <v>209</v>
      </c>
      <c r="I31" s="123"/>
      <c r="J31" s="85"/>
      <c r="K31" s="68"/>
      <c r="L31" s="171">
        <v>25400</v>
      </c>
      <c r="M31" s="70">
        <f>SUM(J31:L31)</f>
        <v>25400</v>
      </c>
      <c r="N31" s="165" t="s">
        <v>233</v>
      </c>
      <c r="O31" s="229">
        <f>76000-L31</f>
        <v>50600</v>
      </c>
      <c r="P31" s="102"/>
      <c r="Q31" s="102"/>
      <c r="R31" s="102"/>
      <c r="S31" s="79">
        <f>SUM(O31:R31)</f>
        <v>50600</v>
      </c>
      <c r="T31" s="259">
        <f>S31+M31</f>
        <v>76000</v>
      </c>
      <c r="U31" s="258"/>
    </row>
    <row r="32" spans="2:21">
      <c r="B32" s="109" t="s">
        <v>53</v>
      </c>
      <c r="C32" s="107"/>
      <c r="D32" s="107"/>
      <c r="E32" s="107"/>
      <c r="F32" s="107"/>
      <c r="G32" s="107"/>
      <c r="H32" s="110"/>
      <c r="I32" s="110"/>
      <c r="J32" s="72">
        <f>SUM(J30)</f>
        <v>0</v>
      </c>
      <c r="K32" s="73">
        <f>SUM(K30:K31)</f>
        <v>0</v>
      </c>
      <c r="L32" s="73">
        <f>SUM(L30:L31)</f>
        <v>47400</v>
      </c>
      <c r="M32" s="73">
        <f>SUM(M30:M31)</f>
        <v>47400</v>
      </c>
      <c r="N32" s="88"/>
      <c r="O32" s="274">
        <f>SUM(O30:O31)</f>
        <v>99900</v>
      </c>
      <c r="P32" s="274">
        <f t="shared" ref="P32:S32" si="12">SUM(P30:P31)</f>
        <v>156700</v>
      </c>
      <c r="Q32" s="274">
        <f t="shared" si="12"/>
        <v>35570</v>
      </c>
      <c r="R32" s="274">
        <f t="shared" si="12"/>
        <v>0</v>
      </c>
      <c r="S32" s="274">
        <f t="shared" si="12"/>
        <v>292170</v>
      </c>
      <c r="T32" s="258"/>
      <c r="U32" s="258"/>
    </row>
    <row r="33" spans="2:180" ht="31.5">
      <c r="B33" s="100" t="s">
        <v>54</v>
      </c>
      <c r="C33" s="101" t="s">
        <v>55</v>
      </c>
      <c r="D33" s="102" t="s">
        <v>16</v>
      </c>
      <c r="E33" s="102" t="s">
        <v>140</v>
      </c>
      <c r="F33" s="102">
        <v>71200</v>
      </c>
      <c r="G33" s="103" t="s">
        <v>56</v>
      </c>
      <c r="H33" s="102" t="s">
        <v>57</v>
      </c>
      <c r="I33" s="102"/>
      <c r="J33" s="85"/>
      <c r="K33" s="68">
        <v>14925</v>
      </c>
      <c r="L33" s="68"/>
      <c r="M33" s="70">
        <f>SUM(J33:L33)</f>
        <v>14925</v>
      </c>
      <c r="N33" s="165" t="s">
        <v>234</v>
      </c>
      <c r="O33" s="102"/>
      <c r="P33" s="102"/>
      <c r="Q33" s="102"/>
      <c r="R33" s="102"/>
      <c r="S33" s="79">
        <f>SUM(O33:R33)</f>
        <v>0</v>
      </c>
      <c r="T33" s="259">
        <f>S33+M33</f>
        <v>14925</v>
      </c>
      <c r="U33" s="258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</row>
    <row r="34" spans="2:180" ht="47.25">
      <c r="B34" s="100"/>
      <c r="C34" s="101" t="s">
        <v>58</v>
      </c>
      <c r="D34" s="102" t="s">
        <v>16</v>
      </c>
      <c r="E34" s="102" t="s">
        <v>140</v>
      </c>
      <c r="F34" s="102">
        <v>71200</v>
      </c>
      <c r="G34" s="103" t="s">
        <v>173</v>
      </c>
      <c r="H34" s="102" t="s">
        <v>57</v>
      </c>
      <c r="I34" s="102"/>
      <c r="J34" s="85"/>
      <c r="L34" s="68"/>
      <c r="M34" s="70">
        <f>SUM(J34:L34)</f>
        <v>0</v>
      </c>
      <c r="N34" s="165" t="s">
        <v>235</v>
      </c>
      <c r="O34" s="170">
        <v>14982</v>
      </c>
      <c r="P34" s="170"/>
      <c r="Q34" s="170"/>
      <c r="R34" s="170"/>
      <c r="S34" s="82">
        <f>SUM(O34:R34)</f>
        <v>14982</v>
      </c>
      <c r="T34" s="259">
        <f>S34+M34</f>
        <v>14982</v>
      </c>
      <c r="U34" s="258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</row>
    <row r="35" spans="2:180" ht="47.25">
      <c r="B35" s="124"/>
      <c r="C35" s="101" t="s">
        <v>59</v>
      </c>
      <c r="D35" s="158" t="s">
        <v>16</v>
      </c>
      <c r="E35" s="102" t="s">
        <v>140</v>
      </c>
      <c r="F35" s="158">
        <v>71600</v>
      </c>
      <c r="G35" s="103" t="s">
        <v>60</v>
      </c>
      <c r="H35" s="102" t="s">
        <v>57</v>
      </c>
      <c r="I35" s="102"/>
      <c r="J35" s="85">
        <v>15000</v>
      </c>
      <c r="K35" s="68"/>
      <c r="L35" s="68"/>
      <c r="M35" s="70">
        <f>SUM(J35:L35)</f>
        <v>15000</v>
      </c>
      <c r="N35" s="165" t="s">
        <v>179</v>
      </c>
      <c r="O35" s="170"/>
      <c r="P35" s="170"/>
      <c r="Q35" s="170"/>
      <c r="R35" s="170"/>
      <c r="S35" s="82">
        <f>SUM(O35:R35)</f>
        <v>0</v>
      </c>
      <c r="T35" s="259">
        <f>S35+M35</f>
        <v>15000</v>
      </c>
      <c r="U35" s="258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</row>
    <row r="36" spans="2:180" s="165" customFormat="1" ht="81.75" customHeight="1">
      <c r="B36" s="169"/>
      <c r="C36" s="111" t="s">
        <v>131</v>
      </c>
      <c r="D36" s="158" t="s">
        <v>16</v>
      </c>
      <c r="E36" s="102" t="s">
        <v>140</v>
      </c>
      <c r="F36" s="158">
        <v>71200</v>
      </c>
      <c r="G36" s="103" t="s">
        <v>134</v>
      </c>
      <c r="H36" s="102" t="s">
        <v>57</v>
      </c>
      <c r="I36" s="102"/>
      <c r="J36" s="85"/>
      <c r="K36" s="68"/>
      <c r="L36" s="68"/>
      <c r="M36" s="70">
        <f>SUM(J36:L36)</f>
        <v>0</v>
      </c>
      <c r="N36" s="224" t="s">
        <v>236</v>
      </c>
      <c r="O36" s="170">
        <v>50000</v>
      </c>
      <c r="P36" s="170"/>
      <c r="Q36" s="170"/>
      <c r="R36" s="170"/>
      <c r="S36" s="82">
        <f>SUM(O36:R36)</f>
        <v>50000</v>
      </c>
      <c r="T36" s="259">
        <f>S36+M36</f>
        <v>50000</v>
      </c>
      <c r="U36" s="258"/>
    </row>
    <row r="37" spans="2:180">
      <c r="B37" s="109" t="s">
        <v>61</v>
      </c>
      <c r="C37" s="107"/>
      <c r="D37" s="107"/>
      <c r="E37" s="107"/>
      <c r="F37" s="107"/>
      <c r="G37" s="107"/>
      <c r="H37" s="110"/>
      <c r="I37" s="110"/>
      <c r="J37" s="72">
        <f>SUM(J33:J36)</f>
        <v>15000</v>
      </c>
      <c r="K37" s="73">
        <f>SUM(K33:K36)</f>
        <v>14925</v>
      </c>
      <c r="L37" s="73">
        <f>SUM(L33:L36)</f>
        <v>0</v>
      </c>
      <c r="M37" s="73">
        <f>SUM(M33:M36)</f>
        <v>29925</v>
      </c>
      <c r="N37" s="88"/>
      <c r="O37" s="274">
        <f>SUM(O33:O36)</f>
        <v>64982</v>
      </c>
      <c r="P37" s="274">
        <f t="shared" ref="P37:S37" si="13">SUM(P33:P36)</f>
        <v>0</v>
      </c>
      <c r="Q37" s="274">
        <f t="shared" si="13"/>
        <v>0</v>
      </c>
      <c r="R37" s="274">
        <f t="shared" si="13"/>
        <v>0</v>
      </c>
      <c r="S37" s="274">
        <f t="shared" si="13"/>
        <v>64982</v>
      </c>
      <c r="T37" s="258"/>
      <c r="U37" s="258"/>
    </row>
    <row r="38" spans="2:180" s="151" customFormat="1">
      <c r="B38" s="262" t="s">
        <v>219</v>
      </c>
      <c r="C38" s="261"/>
      <c r="D38" s="107"/>
      <c r="E38" s="107"/>
      <c r="F38" s="107"/>
      <c r="G38" s="107"/>
      <c r="H38" s="110"/>
      <c r="I38" s="72">
        <f>I37+I32+I29+I27+I24+I20+I18+I15+I13+I11+I9</f>
        <v>0</v>
      </c>
      <c r="J38" s="72">
        <f>J37+J32+J29+J27+J24+J20+J18+J15+J13+J11+J9</f>
        <v>49784.4</v>
      </c>
      <c r="K38" s="72">
        <f t="shared" ref="K38:M38" si="14">K37+K32+K29+K27+K24+K20+K18+K15+K13+K11+K9</f>
        <v>50365.72</v>
      </c>
      <c r="L38" s="72">
        <f>L37+L32+L29+L27+L24+L20+L18+L15+L13+L11+L9</f>
        <v>262679.40000000002</v>
      </c>
      <c r="M38" s="72">
        <f t="shared" si="14"/>
        <v>362829.52</v>
      </c>
      <c r="N38" s="87"/>
      <c r="O38" s="72">
        <f t="shared" ref="O38" si="15">O37+O32+O29+O27+O24+O20+O18+O15+O13+O11+O9</f>
        <v>409483.6</v>
      </c>
      <c r="P38" s="72">
        <f t="shared" ref="P38" si="16">P37+P32+P29+P27+P24+P20+P18+P15+P13+P11+P9</f>
        <v>156700</v>
      </c>
      <c r="Q38" s="72">
        <f t="shared" ref="Q38" si="17">Q37+Q32+Q29+Q27+Q24+Q20+Q18+Q15+Q13+Q11+Q9</f>
        <v>35570</v>
      </c>
      <c r="R38" s="72">
        <f t="shared" ref="R38" si="18">R37+R32+R29+R27+R24+R20+R18+R15+R13+R11+R9</f>
        <v>9073</v>
      </c>
      <c r="S38" s="72">
        <f t="shared" ref="S38" si="19">S37+S32+S29+S27+S24+S20+S18+S15+S13+S11+S9</f>
        <v>610826.6</v>
      </c>
      <c r="T38" s="260"/>
      <c r="U38" s="260"/>
    </row>
    <row r="39" spans="2:180" s="151" customFormat="1" ht="31.5" customHeight="1">
      <c r="B39" s="304" t="s">
        <v>192</v>
      </c>
      <c r="C39" s="305"/>
      <c r="D39" s="234"/>
      <c r="E39" s="234"/>
      <c r="F39" s="234"/>
      <c r="G39" s="234"/>
      <c r="H39" s="235"/>
      <c r="I39" s="235"/>
      <c r="J39" s="236"/>
      <c r="K39" s="237"/>
      <c r="L39" s="237"/>
      <c r="M39" s="237"/>
      <c r="N39" s="165"/>
      <c r="O39" s="235"/>
      <c r="P39" s="235"/>
      <c r="Q39" s="235"/>
      <c r="R39" s="235"/>
      <c r="S39" s="235"/>
      <c r="T39" s="291" t="s">
        <v>218</v>
      </c>
      <c r="U39" s="292"/>
    </row>
    <row r="40" spans="2:180" s="240" customFormat="1" ht="31.5">
      <c r="B40" s="233" t="s">
        <v>193</v>
      </c>
      <c r="C40" s="233" t="s">
        <v>197</v>
      </c>
      <c r="D40" s="239" t="s">
        <v>16</v>
      </c>
      <c r="E40" s="238" t="s">
        <v>201</v>
      </c>
      <c r="F40" s="244">
        <v>71200</v>
      </c>
      <c r="G40" s="250" t="s">
        <v>212</v>
      </c>
      <c r="H40" s="158" t="s">
        <v>208</v>
      </c>
      <c r="I40" s="158"/>
      <c r="J40" s="241"/>
      <c r="K40" s="242"/>
      <c r="L40" s="242">
        <v>155440</v>
      </c>
      <c r="M40" s="242">
        <f>SUM(I40:L40)</f>
        <v>155440</v>
      </c>
      <c r="N40" s="243" t="s">
        <v>223</v>
      </c>
      <c r="O40" s="254">
        <v>60000</v>
      </c>
      <c r="P40" s="254">
        <v>162000</v>
      </c>
      <c r="Q40" s="254">
        <v>100000</v>
      </c>
      <c r="R40" s="254">
        <v>25000</v>
      </c>
      <c r="S40" s="254">
        <f>SUM(O40:R40)</f>
        <v>347000</v>
      </c>
      <c r="T40" s="255">
        <f>S40+M40</f>
        <v>502440</v>
      </c>
      <c r="U40" s="252" t="s">
        <v>193</v>
      </c>
    </row>
    <row r="41" spans="2:180" s="240" customFormat="1" ht="31.5">
      <c r="B41" s="233" t="s">
        <v>194</v>
      </c>
      <c r="C41" s="233" t="s">
        <v>198</v>
      </c>
      <c r="D41" s="239" t="s">
        <v>16</v>
      </c>
      <c r="E41" s="238" t="s">
        <v>201</v>
      </c>
      <c r="F41" s="244">
        <v>71200</v>
      </c>
      <c r="G41" s="250" t="s">
        <v>213</v>
      </c>
      <c r="H41" s="158" t="s">
        <v>208</v>
      </c>
      <c r="I41" s="158"/>
      <c r="J41" s="241"/>
      <c r="K41" s="242"/>
      <c r="L41" s="242">
        <v>18000</v>
      </c>
      <c r="M41" s="242">
        <f t="shared" ref="M41:M45" si="20">SUM(I41:L41)</f>
        <v>18000</v>
      </c>
      <c r="N41" s="243" t="s">
        <v>223</v>
      </c>
      <c r="O41" s="254">
        <v>116900</v>
      </c>
      <c r="P41" s="254">
        <v>29400</v>
      </c>
      <c r="Q41" s="254">
        <v>6200</v>
      </c>
      <c r="R41" s="254">
        <v>28000</v>
      </c>
      <c r="S41" s="254">
        <f t="shared" ref="S41:S45" si="21">SUM(O41:R41)</f>
        <v>180500</v>
      </c>
      <c r="T41" s="255">
        <f t="shared" ref="T41:T45" si="22">S41+M41</f>
        <v>198500</v>
      </c>
      <c r="U41" s="252" t="s">
        <v>216</v>
      </c>
    </row>
    <row r="42" spans="2:180" s="240" customFormat="1" ht="31.5">
      <c r="B42" s="233" t="s">
        <v>195</v>
      </c>
      <c r="C42" s="233" t="s">
        <v>199</v>
      </c>
      <c r="D42" s="239" t="s">
        <v>16</v>
      </c>
      <c r="E42" s="238" t="s">
        <v>201</v>
      </c>
      <c r="F42" s="244">
        <v>71200</v>
      </c>
      <c r="G42" s="250" t="s">
        <v>214</v>
      </c>
      <c r="H42" s="158" t="s">
        <v>208</v>
      </c>
      <c r="I42" s="158"/>
      <c r="J42" s="241"/>
      <c r="K42" s="242"/>
      <c r="L42" s="242">
        <v>98500</v>
      </c>
      <c r="M42" s="242">
        <f t="shared" si="20"/>
        <v>98500</v>
      </c>
      <c r="N42" s="243" t="s">
        <v>223</v>
      </c>
      <c r="O42" s="254">
        <v>27000</v>
      </c>
      <c r="P42" s="254">
        <v>77000</v>
      </c>
      <c r="Q42" s="254">
        <v>27000</v>
      </c>
      <c r="R42" s="254">
        <v>25000</v>
      </c>
      <c r="S42" s="254">
        <f t="shared" si="21"/>
        <v>156000</v>
      </c>
      <c r="T42" s="255">
        <f t="shared" si="22"/>
        <v>254500</v>
      </c>
      <c r="U42" s="252" t="s">
        <v>195</v>
      </c>
    </row>
    <row r="43" spans="2:180" s="240" customFormat="1" ht="40.5" customHeight="1">
      <c r="B43" s="233" t="s">
        <v>44</v>
      </c>
      <c r="C43" s="233" t="s">
        <v>200</v>
      </c>
      <c r="D43" s="239" t="s">
        <v>16</v>
      </c>
      <c r="E43" s="238" t="s">
        <v>201</v>
      </c>
      <c r="F43" s="244">
        <v>71200</v>
      </c>
      <c r="G43" s="239" t="s">
        <v>202</v>
      </c>
      <c r="H43" s="158" t="s">
        <v>208</v>
      </c>
      <c r="I43" s="158"/>
      <c r="J43" s="241"/>
      <c r="K43" s="242"/>
      <c r="L43" s="242">
        <v>24000</v>
      </c>
      <c r="M43" s="242">
        <f t="shared" si="20"/>
        <v>24000</v>
      </c>
      <c r="N43" s="243" t="s">
        <v>223</v>
      </c>
      <c r="O43" s="254">
        <v>183500</v>
      </c>
      <c r="P43" s="254">
        <v>85000</v>
      </c>
      <c r="Q43" s="254">
        <v>22000</v>
      </c>
      <c r="R43" s="254">
        <v>31000</v>
      </c>
      <c r="S43" s="254">
        <f t="shared" si="21"/>
        <v>321500</v>
      </c>
      <c r="T43" s="255">
        <f t="shared" si="22"/>
        <v>345500</v>
      </c>
      <c r="U43" s="252" t="s">
        <v>44</v>
      </c>
    </row>
    <row r="44" spans="2:180" s="240" customFormat="1" ht="37.5" customHeight="1">
      <c r="B44" s="233" t="s">
        <v>49</v>
      </c>
      <c r="C44" s="233" t="s">
        <v>188</v>
      </c>
      <c r="D44" s="239" t="s">
        <v>16</v>
      </c>
      <c r="E44" s="238" t="s">
        <v>201</v>
      </c>
      <c r="F44" s="244">
        <v>71200</v>
      </c>
      <c r="G44" s="239" t="s">
        <v>203</v>
      </c>
      <c r="H44" s="158" t="s">
        <v>210</v>
      </c>
      <c r="I44" s="158"/>
      <c r="J44" s="241"/>
      <c r="K44" s="242"/>
      <c r="L44" s="242">
        <v>38000</v>
      </c>
      <c r="M44" s="242">
        <f t="shared" si="20"/>
        <v>38000</v>
      </c>
      <c r="N44" s="243" t="s">
        <v>223</v>
      </c>
      <c r="O44" s="254">
        <v>207000</v>
      </c>
      <c r="P44" s="254">
        <v>118000</v>
      </c>
      <c r="Q44" s="254">
        <v>17000</v>
      </c>
      <c r="R44" s="254">
        <v>30000</v>
      </c>
      <c r="S44" s="254">
        <f t="shared" si="21"/>
        <v>372000</v>
      </c>
      <c r="T44" s="255">
        <f t="shared" si="22"/>
        <v>410000</v>
      </c>
      <c r="U44" s="252" t="s">
        <v>49</v>
      </c>
    </row>
    <row r="45" spans="2:180" s="240" customFormat="1" ht="54.75" customHeight="1">
      <c r="B45" s="233" t="s">
        <v>196</v>
      </c>
      <c r="C45" s="233" t="s">
        <v>51</v>
      </c>
      <c r="D45" s="239" t="s">
        <v>16</v>
      </c>
      <c r="E45" s="238" t="s">
        <v>201</v>
      </c>
      <c r="F45" s="244">
        <v>71200</v>
      </c>
      <c r="G45" s="239" t="s">
        <v>204</v>
      </c>
      <c r="H45" s="158" t="s">
        <v>209</v>
      </c>
      <c r="I45" s="158"/>
      <c r="J45" s="241"/>
      <c r="K45" s="242"/>
      <c r="L45" s="242">
        <v>16000</v>
      </c>
      <c r="M45" s="242">
        <f t="shared" si="20"/>
        <v>16000</v>
      </c>
      <c r="N45" s="243" t="s">
        <v>223</v>
      </c>
      <c r="O45" s="254">
        <v>163400</v>
      </c>
      <c r="P45" s="254">
        <v>36000</v>
      </c>
      <c r="Q45" s="254">
        <v>8800</v>
      </c>
      <c r="R45" s="254">
        <v>25000</v>
      </c>
      <c r="S45" s="254">
        <f t="shared" si="21"/>
        <v>233200</v>
      </c>
      <c r="T45" s="255">
        <f t="shared" si="22"/>
        <v>249200</v>
      </c>
      <c r="U45" s="252" t="s">
        <v>130</v>
      </c>
    </row>
    <row r="46" spans="2:180" s="240" customFormat="1" ht="47.25" customHeight="1">
      <c r="B46" s="306" t="s">
        <v>211</v>
      </c>
      <c r="C46" s="307"/>
      <c r="D46" s="308"/>
      <c r="E46" s="247" t="s">
        <v>201</v>
      </c>
      <c r="F46" s="248"/>
      <c r="G46" s="246"/>
      <c r="H46" s="249"/>
      <c r="I46" s="249">
        <f>SUM(I40:I45)</f>
        <v>0</v>
      </c>
      <c r="J46" s="249">
        <f t="shared" ref="J46:M46" si="23">SUM(J40:J45)</f>
        <v>0</v>
      </c>
      <c r="K46" s="249">
        <f t="shared" si="23"/>
        <v>0</v>
      </c>
      <c r="L46" s="251">
        <f t="shared" si="23"/>
        <v>349940</v>
      </c>
      <c r="M46" s="251">
        <f t="shared" si="23"/>
        <v>349940</v>
      </c>
      <c r="N46" s="243"/>
      <c r="O46" s="251">
        <f>SUM(O40:O45)</f>
        <v>757800</v>
      </c>
      <c r="P46" s="251">
        <f t="shared" ref="P46:T46" si="24">SUM(P40:P45)</f>
        <v>507400</v>
      </c>
      <c r="Q46" s="251">
        <f t="shared" si="24"/>
        <v>181000</v>
      </c>
      <c r="R46" s="251">
        <f t="shared" si="24"/>
        <v>164000</v>
      </c>
      <c r="S46" s="251">
        <f t="shared" si="24"/>
        <v>1610200</v>
      </c>
      <c r="T46" s="256">
        <f t="shared" si="24"/>
        <v>1960140</v>
      </c>
      <c r="U46" s="253" t="s">
        <v>217</v>
      </c>
    </row>
    <row r="47" spans="2:180">
      <c r="B47" s="297" t="s">
        <v>62</v>
      </c>
      <c r="C47" s="298"/>
      <c r="D47" s="125"/>
      <c r="E47" s="125"/>
      <c r="F47" s="125"/>
      <c r="G47" s="125"/>
      <c r="H47" s="126"/>
      <c r="I47" s="126"/>
      <c r="J47" s="144">
        <f>J46+J38</f>
        <v>49784.4</v>
      </c>
      <c r="K47" s="144">
        <f>K46+K38</f>
        <v>50365.72</v>
      </c>
      <c r="L47" s="144">
        <f>L46+L38</f>
        <v>612619.4</v>
      </c>
      <c r="M47" s="144">
        <f t="shared" ref="M47" si="25">M46+M38</f>
        <v>712769.52</v>
      </c>
      <c r="N47" s="89"/>
      <c r="O47" s="144">
        <f t="shared" ref="O47" si="26">O46+O38</f>
        <v>1167283.6000000001</v>
      </c>
      <c r="P47" s="144">
        <f t="shared" ref="P47" si="27">P46+P38</f>
        <v>664100</v>
      </c>
      <c r="Q47" s="144">
        <f t="shared" ref="Q47" si="28">Q46+Q38</f>
        <v>216570</v>
      </c>
      <c r="R47" s="144">
        <f t="shared" ref="R47" si="29">R46+R38</f>
        <v>173073</v>
      </c>
      <c r="S47" s="144">
        <f t="shared" ref="S47" si="30">S46+S38</f>
        <v>2221026.6</v>
      </c>
      <c r="T47" s="257">
        <f t="shared" ref="T47:T49" si="31">S47+M47</f>
        <v>2933796.12</v>
      </c>
    </row>
    <row r="48" spans="2:180" s="151" customFormat="1">
      <c r="B48" s="230"/>
      <c r="C48" s="231"/>
      <c r="D48" s="232"/>
      <c r="E48" s="232"/>
      <c r="F48" s="232"/>
      <c r="G48" s="232"/>
      <c r="H48" s="233"/>
      <c r="I48" s="233"/>
      <c r="J48" s="89"/>
      <c r="K48" s="229"/>
      <c r="L48" s="229"/>
      <c r="M48" s="229"/>
      <c r="N48" s="165"/>
      <c r="O48" s="225"/>
      <c r="P48" s="225"/>
      <c r="Q48" s="225"/>
      <c r="R48" s="225"/>
      <c r="S48" s="225"/>
      <c r="T48" s="257">
        <f t="shared" si="31"/>
        <v>0</v>
      </c>
    </row>
    <row r="49" spans="2:20">
      <c r="B49" s="295" t="s">
        <v>63</v>
      </c>
      <c r="C49" s="296"/>
      <c r="D49" s="81"/>
      <c r="E49" s="81"/>
      <c r="F49" s="81"/>
      <c r="G49" s="106"/>
      <c r="H49" s="105"/>
      <c r="I49" s="105"/>
      <c r="J49" s="91"/>
      <c r="K49" s="81"/>
      <c r="L49" s="81"/>
      <c r="M49" s="81"/>
      <c r="N49" s="88"/>
      <c r="O49" s="81"/>
      <c r="P49" s="81"/>
      <c r="Q49" s="81"/>
      <c r="R49" s="81"/>
      <c r="S49" s="81"/>
      <c r="T49" s="257">
        <f t="shared" si="31"/>
        <v>0</v>
      </c>
    </row>
    <row r="50" spans="2:20" ht="62.25" customHeight="1">
      <c r="B50" s="100">
        <v>1</v>
      </c>
      <c r="C50" s="127" t="s">
        <v>64</v>
      </c>
      <c r="D50" s="158" t="s">
        <v>174</v>
      </c>
      <c r="E50" s="102" t="s">
        <v>140</v>
      </c>
      <c r="F50" s="183" t="s">
        <v>147</v>
      </c>
      <c r="G50" s="153" t="s">
        <v>126</v>
      </c>
      <c r="H50" s="102" t="s">
        <v>65</v>
      </c>
      <c r="I50" s="102"/>
      <c r="J50" s="89"/>
      <c r="K50" s="264">
        <v>55000</v>
      </c>
      <c r="L50" s="82"/>
      <c r="M50" s="80">
        <f t="shared" ref="M50:M55" si="32">SUM(J50:L50)</f>
        <v>55000</v>
      </c>
      <c r="N50" s="224" t="s">
        <v>237</v>
      </c>
      <c r="O50" s="79"/>
      <c r="P50" s="79"/>
      <c r="Q50" s="79">
        <v>75000</v>
      </c>
      <c r="R50" s="79"/>
      <c r="S50" s="79">
        <f t="shared" ref="S50:S55" si="33">SUM(O50:R50)</f>
        <v>75000</v>
      </c>
      <c r="T50" s="257"/>
    </row>
    <row r="51" spans="2:20" ht="31.5">
      <c r="B51" s="100"/>
      <c r="C51" s="127"/>
      <c r="D51" s="127" t="s">
        <v>175</v>
      </c>
      <c r="E51" s="102" t="s">
        <v>140</v>
      </c>
      <c r="F51" s="179">
        <v>71200</v>
      </c>
      <c r="G51" s="154" t="s">
        <v>103</v>
      </c>
      <c r="H51" s="102" t="s">
        <v>104</v>
      </c>
      <c r="I51" s="102"/>
      <c r="J51" s="89">
        <v>8328</v>
      </c>
      <c r="K51" s="170"/>
      <c r="L51" s="79"/>
      <c r="M51" s="80">
        <f t="shared" si="32"/>
        <v>8328</v>
      </c>
      <c r="N51" s="224" t="s">
        <v>239</v>
      </c>
      <c r="O51" s="79"/>
      <c r="P51" s="79"/>
      <c r="Q51" s="79"/>
      <c r="R51" s="79"/>
      <c r="S51" s="79">
        <f t="shared" si="33"/>
        <v>0</v>
      </c>
      <c r="T51" s="257"/>
    </row>
    <row r="52" spans="2:20" ht="51.75" customHeight="1">
      <c r="B52" s="100"/>
      <c r="C52" s="127"/>
      <c r="D52" s="158" t="s">
        <v>186</v>
      </c>
      <c r="E52" s="102" t="s">
        <v>140</v>
      </c>
      <c r="F52" s="179">
        <v>71200</v>
      </c>
      <c r="G52" s="153" t="s">
        <v>105</v>
      </c>
      <c r="H52" s="102" t="s">
        <v>106</v>
      </c>
      <c r="I52" s="102"/>
      <c r="J52" s="89">
        <f>27000-K52</f>
        <v>23372.5</v>
      </c>
      <c r="K52" s="170">
        <f>1300+2327.5</f>
        <v>3627.5</v>
      </c>
      <c r="L52" s="79"/>
      <c r="M52" s="80">
        <f t="shared" si="32"/>
        <v>27000</v>
      </c>
      <c r="N52" s="224" t="s">
        <v>234</v>
      </c>
      <c r="O52" s="79"/>
      <c r="P52" s="79"/>
      <c r="Q52" s="79"/>
      <c r="R52" s="79"/>
      <c r="S52" s="79">
        <f t="shared" si="33"/>
        <v>0</v>
      </c>
      <c r="T52" s="257"/>
    </row>
    <row r="53" spans="2:20" s="165" customFormat="1" ht="31.5">
      <c r="B53" s="169"/>
      <c r="C53" s="127"/>
      <c r="D53" s="158" t="s">
        <v>186</v>
      </c>
      <c r="E53" s="102" t="s">
        <v>140</v>
      </c>
      <c r="F53" s="179">
        <v>71200</v>
      </c>
      <c r="G53" s="153" t="s">
        <v>136</v>
      </c>
      <c r="H53" s="102"/>
      <c r="I53" s="102"/>
      <c r="J53" s="89">
        <v>16000</v>
      </c>
      <c r="K53" s="170"/>
      <c r="L53" s="102"/>
      <c r="M53" s="89">
        <f t="shared" si="32"/>
        <v>16000</v>
      </c>
      <c r="N53" s="165" t="s">
        <v>238</v>
      </c>
      <c r="O53" s="102"/>
      <c r="P53" s="102"/>
      <c r="Q53" s="102"/>
      <c r="R53" s="102"/>
      <c r="S53" s="79">
        <f t="shared" si="33"/>
        <v>0</v>
      </c>
      <c r="T53" s="257"/>
    </row>
    <row r="54" spans="2:20" s="165" customFormat="1" ht="47.25">
      <c r="B54" s="169"/>
      <c r="C54" s="127"/>
      <c r="D54" s="158" t="s">
        <v>186</v>
      </c>
      <c r="E54" s="102" t="s">
        <v>140</v>
      </c>
      <c r="F54" s="179">
        <v>71200</v>
      </c>
      <c r="G54" s="153" t="s">
        <v>137</v>
      </c>
      <c r="H54" s="102"/>
      <c r="I54" s="102"/>
      <c r="J54" s="89">
        <v>20000</v>
      </c>
      <c r="K54" s="170">
        <v>19517</v>
      </c>
      <c r="L54" s="102"/>
      <c r="M54" s="89">
        <f t="shared" si="32"/>
        <v>39517</v>
      </c>
      <c r="N54" s="165" t="s">
        <v>234</v>
      </c>
      <c r="O54" s="102"/>
      <c r="P54" s="102"/>
      <c r="Q54" s="102"/>
      <c r="R54" s="102"/>
      <c r="S54" s="79">
        <f t="shared" si="33"/>
        <v>0</v>
      </c>
      <c r="T54" s="257"/>
    </row>
    <row r="55" spans="2:20" s="165" customFormat="1" ht="31.5">
      <c r="B55" s="169"/>
      <c r="C55" s="127"/>
      <c r="D55" s="158" t="s">
        <v>16</v>
      </c>
      <c r="E55" s="102" t="s">
        <v>140</v>
      </c>
      <c r="F55" s="179">
        <v>75700</v>
      </c>
      <c r="G55" s="154" t="s">
        <v>215</v>
      </c>
      <c r="H55" s="102"/>
      <c r="I55" s="102"/>
      <c r="J55" s="89"/>
      <c r="K55" s="102"/>
      <c r="L55" s="102"/>
      <c r="M55" s="89">
        <f t="shared" si="32"/>
        <v>0</v>
      </c>
      <c r="N55" s="165" t="s">
        <v>240</v>
      </c>
      <c r="O55" s="102">
        <v>10000</v>
      </c>
      <c r="P55" s="102"/>
      <c r="Q55" s="102"/>
      <c r="R55" s="102"/>
      <c r="S55" s="79">
        <f t="shared" si="33"/>
        <v>10000</v>
      </c>
      <c r="T55" s="257"/>
    </row>
    <row r="56" spans="2:20">
      <c r="B56" s="295" t="s">
        <v>66</v>
      </c>
      <c r="C56" s="296"/>
      <c r="D56" s="105"/>
      <c r="E56" s="105"/>
      <c r="F56" s="105"/>
      <c r="G56" s="128"/>
      <c r="H56" s="81"/>
      <c r="I56" s="81"/>
      <c r="J56" s="91">
        <f>SUM(J50:J55)</f>
        <v>67700.5</v>
      </c>
      <c r="K56" s="157">
        <f>SUM(K50:K55)</f>
        <v>78144.5</v>
      </c>
      <c r="L56" s="157">
        <f>SUM(L50:L55)</f>
        <v>0</v>
      </c>
      <c r="M56" s="157">
        <f>SUM(M50:M55)</f>
        <v>145845</v>
      </c>
      <c r="N56" s="88"/>
      <c r="O56" s="81">
        <f>SUM(O50:O55)</f>
        <v>10000</v>
      </c>
      <c r="P56" s="81">
        <f t="shared" ref="P56:S56" si="34">SUM(P50:P55)</f>
        <v>0</v>
      </c>
      <c r="Q56" s="81">
        <f t="shared" si="34"/>
        <v>75000</v>
      </c>
      <c r="R56" s="81">
        <f t="shared" si="34"/>
        <v>0</v>
      </c>
      <c r="S56" s="81">
        <f t="shared" si="34"/>
        <v>85000</v>
      </c>
      <c r="T56" s="257"/>
    </row>
    <row r="57" spans="2:20">
      <c r="B57" s="100"/>
      <c r="C57" s="102"/>
      <c r="D57" s="102"/>
      <c r="E57" s="102"/>
      <c r="F57" s="102"/>
      <c r="G57" s="103"/>
      <c r="H57" s="79"/>
      <c r="I57" s="79"/>
      <c r="J57" s="89"/>
      <c r="K57" s="79"/>
      <c r="L57" s="79"/>
      <c r="M57" s="79"/>
      <c r="N57" s="88"/>
      <c r="O57" s="79"/>
      <c r="P57" s="79"/>
      <c r="Q57" s="79"/>
      <c r="R57" s="79"/>
      <c r="S57" s="79"/>
    </row>
    <row r="58" spans="2:20">
      <c r="B58" s="129" t="s">
        <v>67</v>
      </c>
      <c r="C58" s="130"/>
      <c r="D58" s="130"/>
      <c r="E58" s="130"/>
      <c r="F58" s="184"/>
      <c r="G58" s="130"/>
      <c r="H58" s="83"/>
      <c r="I58" s="83"/>
      <c r="J58" s="145"/>
      <c r="K58" s="83"/>
      <c r="L58" s="83"/>
      <c r="M58" s="83"/>
      <c r="N58" s="88"/>
      <c r="O58" s="227"/>
      <c r="P58" s="227"/>
      <c r="Q58" s="227"/>
      <c r="R58" s="227"/>
      <c r="S58" s="227"/>
    </row>
    <row r="59" spans="2:20">
      <c r="B59" s="100"/>
      <c r="C59" s="131" t="s">
        <v>107</v>
      </c>
      <c r="D59" s="132"/>
      <c r="E59" s="102" t="s">
        <v>140</v>
      </c>
      <c r="F59" s="158">
        <v>71200</v>
      </c>
      <c r="G59" s="155" t="s">
        <v>68</v>
      </c>
      <c r="H59" s="102"/>
      <c r="I59" s="172">
        <v>37468.85</v>
      </c>
      <c r="J59" s="146">
        <v>40000</v>
      </c>
      <c r="K59" s="269">
        <v>65601.42</v>
      </c>
      <c r="L59" s="147">
        <v>50000</v>
      </c>
      <c r="M59" s="148">
        <f>SUM(I59:L59)</f>
        <v>193070.27000000002</v>
      </c>
      <c r="N59" s="165"/>
      <c r="O59" s="146">
        <v>45000</v>
      </c>
      <c r="P59" s="146">
        <v>45000</v>
      </c>
      <c r="Q59" s="146">
        <v>45000</v>
      </c>
      <c r="R59" s="146">
        <v>45000</v>
      </c>
      <c r="S59" s="79">
        <f t="shared" ref="S59:S71" si="35">SUM(O59:R59)</f>
        <v>180000</v>
      </c>
      <c r="T59" s="257"/>
    </row>
    <row r="60" spans="2:20">
      <c r="B60" s="100"/>
      <c r="C60" s="131" t="s">
        <v>108</v>
      </c>
      <c r="D60" s="132"/>
      <c r="E60" s="102" t="s">
        <v>140</v>
      </c>
      <c r="F60" s="158">
        <v>71300</v>
      </c>
      <c r="G60" s="156" t="s">
        <v>69</v>
      </c>
      <c r="H60" s="102"/>
      <c r="I60" s="172"/>
      <c r="J60" s="146">
        <v>3500</v>
      </c>
      <c r="K60" s="269">
        <v>2465.52</v>
      </c>
      <c r="L60" s="147">
        <v>0</v>
      </c>
      <c r="M60" s="148">
        <f t="shared" ref="M60:M71" si="36">SUM(I60:L60)</f>
        <v>5965.52</v>
      </c>
      <c r="N60" s="165"/>
      <c r="O60" s="146">
        <v>1000</v>
      </c>
      <c r="P60" s="147">
        <v>2000</v>
      </c>
      <c r="Q60" s="147">
        <v>1000</v>
      </c>
      <c r="R60" s="147">
        <v>1000</v>
      </c>
      <c r="S60" s="79">
        <f t="shared" si="35"/>
        <v>5000</v>
      </c>
    </row>
    <row r="61" spans="2:20">
      <c r="B61" s="100"/>
      <c r="C61" s="131" t="s">
        <v>109</v>
      </c>
      <c r="D61" s="102"/>
      <c r="E61" s="102" t="s">
        <v>140</v>
      </c>
      <c r="F61" s="102">
        <v>73510</v>
      </c>
      <c r="G61" s="156" t="s">
        <v>70</v>
      </c>
      <c r="H61" s="102"/>
      <c r="I61" s="172"/>
      <c r="J61" s="146">
        <v>4500</v>
      </c>
      <c r="K61" s="269">
        <f>7824.85+2164.66+1074.94</f>
        <v>11064.45</v>
      </c>
      <c r="L61" s="147">
        <v>6750</v>
      </c>
      <c r="M61" s="148">
        <f t="shared" si="36"/>
        <v>22314.45</v>
      </c>
      <c r="N61" s="165"/>
      <c r="O61" s="146">
        <v>6750</v>
      </c>
      <c r="P61" s="147">
        <v>4500</v>
      </c>
      <c r="Q61" s="147">
        <v>4500</v>
      </c>
      <c r="R61" s="147">
        <v>4500</v>
      </c>
      <c r="S61" s="79">
        <f t="shared" si="35"/>
        <v>20250</v>
      </c>
    </row>
    <row r="62" spans="2:20">
      <c r="B62" s="100"/>
      <c r="C62" s="131" t="s">
        <v>110</v>
      </c>
      <c r="D62" s="102"/>
      <c r="E62" s="102" t="s">
        <v>140</v>
      </c>
      <c r="F62" s="102">
        <v>71400</v>
      </c>
      <c r="G62" s="155" t="s">
        <v>71</v>
      </c>
      <c r="H62" s="102"/>
      <c r="I62" s="172"/>
      <c r="J62" s="146">
        <v>1000</v>
      </c>
      <c r="K62" s="270">
        <v>0</v>
      </c>
      <c r="L62" s="147">
        <v>0</v>
      </c>
      <c r="M62" s="148">
        <f t="shared" si="36"/>
        <v>1000</v>
      </c>
      <c r="N62" s="165"/>
      <c r="O62" s="146">
        <v>1000</v>
      </c>
      <c r="P62" s="147">
        <v>1000</v>
      </c>
      <c r="Q62" s="147">
        <v>1000</v>
      </c>
      <c r="R62" s="147">
        <v>1000</v>
      </c>
      <c r="S62" s="79">
        <f t="shared" si="35"/>
        <v>4000</v>
      </c>
    </row>
    <row r="63" spans="2:20">
      <c r="B63" s="100"/>
      <c r="C63" s="131" t="s">
        <v>111</v>
      </c>
      <c r="D63" s="102"/>
      <c r="E63" s="102" t="s">
        <v>140</v>
      </c>
      <c r="F63" s="102">
        <v>71600</v>
      </c>
      <c r="G63" s="155" t="s">
        <v>72</v>
      </c>
      <c r="H63" s="102"/>
      <c r="I63" s="172">
        <v>22043.95</v>
      </c>
      <c r="J63" s="146">
        <f>15000+10304</f>
        <v>25304</v>
      </c>
      <c r="K63" s="270">
        <v>20456.060000000001</v>
      </c>
      <c r="L63" s="147">
        <v>5000</v>
      </c>
      <c r="M63" s="148">
        <f t="shared" si="36"/>
        <v>72804.009999999995</v>
      </c>
      <c r="N63" s="165"/>
      <c r="O63" s="146">
        <v>10000</v>
      </c>
      <c r="P63" s="146">
        <v>10000</v>
      </c>
      <c r="Q63" s="146">
        <v>20000</v>
      </c>
      <c r="R63" s="146">
        <v>20000</v>
      </c>
      <c r="S63" s="79">
        <f t="shared" si="35"/>
        <v>60000</v>
      </c>
    </row>
    <row r="64" spans="2:20">
      <c r="B64" s="100"/>
      <c r="C64" s="131" t="s">
        <v>112</v>
      </c>
      <c r="D64" s="102"/>
      <c r="E64" s="102" t="s">
        <v>140</v>
      </c>
      <c r="F64" s="102">
        <v>72100</v>
      </c>
      <c r="G64" s="155" t="s">
        <v>73</v>
      </c>
      <c r="H64" s="102"/>
      <c r="I64" s="172"/>
      <c r="J64" s="146">
        <v>2000</v>
      </c>
      <c r="K64" s="270">
        <v>0</v>
      </c>
      <c r="L64" s="147">
        <v>0</v>
      </c>
      <c r="M64" s="148">
        <f t="shared" si="36"/>
        <v>2000</v>
      </c>
      <c r="N64" s="165"/>
      <c r="O64" s="146">
        <v>0</v>
      </c>
      <c r="P64" s="147">
        <v>1000</v>
      </c>
      <c r="Q64" s="147">
        <v>1000</v>
      </c>
      <c r="R64" s="147">
        <v>1000</v>
      </c>
      <c r="S64" s="79">
        <f t="shared" si="35"/>
        <v>3000</v>
      </c>
    </row>
    <row r="65" spans="2:19">
      <c r="B65" s="100"/>
      <c r="C65" s="131" t="s">
        <v>113</v>
      </c>
      <c r="D65" s="102"/>
      <c r="E65" s="102" t="s">
        <v>140</v>
      </c>
      <c r="F65" s="102">
        <v>72200</v>
      </c>
      <c r="G65" s="155" t="s">
        <v>74</v>
      </c>
      <c r="H65" s="102"/>
      <c r="I65" s="172"/>
      <c r="J65" s="146">
        <v>0</v>
      </c>
      <c r="K65" s="270">
        <v>0</v>
      </c>
      <c r="L65" s="147">
        <v>0</v>
      </c>
      <c r="M65" s="148">
        <f t="shared" si="36"/>
        <v>0</v>
      </c>
      <c r="N65" s="165"/>
      <c r="O65" s="146">
        <v>0</v>
      </c>
      <c r="P65" s="147">
        <v>0</v>
      </c>
      <c r="Q65" s="147">
        <v>0</v>
      </c>
      <c r="R65" s="147">
        <v>0</v>
      </c>
      <c r="S65" s="79">
        <f t="shared" si="35"/>
        <v>0</v>
      </c>
    </row>
    <row r="66" spans="2:19">
      <c r="B66" s="100"/>
      <c r="C66" s="131" t="s">
        <v>114</v>
      </c>
      <c r="D66" s="102"/>
      <c r="E66" s="102" t="s">
        <v>140</v>
      </c>
      <c r="F66" s="102">
        <v>72400</v>
      </c>
      <c r="G66" s="155" t="s">
        <v>75</v>
      </c>
      <c r="H66" s="102"/>
      <c r="I66" s="172">
        <v>1187.94</v>
      </c>
      <c r="J66" s="146">
        <v>900</v>
      </c>
      <c r="K66" s="270">
        <v>35.46</v>
      </c>
      <c r="L66" s="147">
        <v>200</v>
      </c>
      <c r="M66" s="148">
        <f t="shared" si="36"/>
        <v>2323.4</v>
      </c>
      <c r="N66" s="165"/>
      <c r="O66" s="146">
        <v>100</v>
      </c>
      <c r="P66" s="147">
        <v>100</v>
      </c>
      <c r="Q66" s="147">
        <v>100</v>
      </c>
      <c r="R66" s="147">
        <v>0</v>
      </c>
      <c r="S66" s="79">
        <f t="shared" si="35"/>
        <v>300</v>
      </c>
    </row>
    <row r="67" spans="2:19">
      <c r="B67" s="100"/>
      <c r="C67" s="131" t="s">
        <v>115</v>
      </c>
      <c r="D67" s="102"/>
      <c r="E67" s="102" t="s">
        <v>140</v>
      </c>
      <c r="F67" s="102">
        <v>74200</v>
      </c>
      <c r="G67" s="155" t="s">
        <v>77</v>
      </c>
      <c r="H67" s="102"/>
      <c r="I67" s="172"/>
      <c r="J67" s="146">
        <v>6043</v>
      </c>
      <c r="K67" s="270">
        <v>506.02</v>
      </c>
      <c r="L67" s="147">
        <v>500</v>
      </c>
      <c r="M67" s="148">
        <f t="shared" si="36"/>
        <v>7049.02</v>
      </c>
      <c r="N67" s="165"/>
      <c r="O67" s="146">
        <v>2000</v>
      </c>
      <c r="P67" s="147">
        <v>100</v>
      </c>
      <c r="Q67" s="147">
        <v>100</v>
      </c>
      <c r="R67" s="147">
        <v>100</v>
      </c>
      <c r="S67" s="79">
        <f t="shared" si="35"/>
        <v>2300</v>
      </c>
    </row>
    <row r="68" spans="2:19">
      <c r="B68" s="100"/>
      <c r="C68" s="131" t="s">
        <v>116</v>
      </c>
      <c r="D68" s="102"/>
      <c r="E68" s="102" t="s">
        <v>140</v>
      </c>
      <c r="F68" s="102">
        <v>72500</v>
      </c>
      <c r="G68" s="155" t="s">
        <v>5</v>
      </c>
      <c r="H68" s="102"/>
      <c r="I68" s="172">
        <v>186.28</v>
      </c>
      <c r="J68" s="149">
        <v>300</v>
      </c>
      <c r="K68" s="270"/>
      <c r="L68" s="147">
        <v>100</v>
      </c>
      <c r="M68" s="148">
        <f t="shared" si="36"/>
        <v>586.28</v>
      </c>
      <c r="N68" s="165"/>
      <c r="O68" s="149">
        <v>100</v>
      </c>
      <c r="P68" s="147">
        <v>100</v>
      </c>
      <c r="Q68" s="147">
        <v>100</v>
      </c>
      <c r="R68" s="147">
        <v>0</v>
      </c>
      <c r="S68" s="79">
        <f t="shared" si="35"/>
        <v>300</v>
      </c>
    </row>
    <row r="69" spans="2:19">
      <c r="B69" s="100"/>
      <c r="C69" s="131" t="s">
        <v>117</v>
      </c>
      <c r="D69" s="102"/>
      <c r="E69" s="102" t="s">
        <v>140</v>
      </c>
      <c r="F69" s="102">
        <v>72800</v>
      </c>
      <c r="G69" s="155" t="s">
        <v>76</v>
      </c>
      <c r="H69" s="102"/>
      <c r="I69" s="172"/>
      <c r="J69" s="149">
        <v>500</v>
      </c>
      <c r="K69" s="270">
        <v>712.91</v>
      </c>
      <c r="L69" s="147">
        <v>150</v>
      </c>
      <c r="M69" s="148">
        <f t="shared" si="36"/>
        <v>1362.9099999999999</v>
      </c>
      <c r="N69" s="165"/>
      <c r="O69" s="149">
        <v>200</v>
      </c>
      <c r="P69" s="147">
        <v>100</v>
      </c>
      <c r="Q69" s="147">
        <v>100</v>
      </c>
      <c r="R69" s="147">
        <v>0</v>
      </c>
      <c r="S69" s="79">
        <f t="shared" si="35"/>
        <v>400</v>
      </c>
    </row>
    <row r="70" spans="2:19">
      <c r="B70" s="100"/>
      <c r="C70" s="104" t="s">
        <v>118</v>
      </c>
      <c r="D70" s="102"/>
      <c r="E70" s="102" t="s">
        <v>140</v>
      </c>
      <c r="F70" s="102">
        <v>75700</v>
      </c>
      <c r="G70" s="155" t="s">
        <v>119</v>
      </c>
      <c r="H70" s="102"/>
      <c r="I70" s="172"/>
      <c r="J70" s="149">
        <v>500</v>
      </c>
      <c r="K70" s="270">
        <v>0</v>
      </c>
      <c r="L70" s="147">
        <v>0</v>
      </c>
      <c r="M70" s="148">
        <f t="shared" si="36"/>
        <v>500</v>
      </c>
      <c r="N70" s="165"/>
      <c r="O70" s="149">
        <v>200</v>
      </c>
      <c r="P70" s="147">
        <v>200</v>
      </c>
      <c r="Q70" s="147">
        <v>200</v>
      </c>
      <c r="R70" s="147">
        <v>0</v>
      </c>
      <c r="S70" s="79">
        <f t="shared" si="35"/>
        <v>600</v>
      </c>
    </row>
    <row r="71" spans="2:19">
      <c r="B71" s="100"/>
      <c r="C71" s="104" t="s">
        <v>120</v>
      </c>
      <c r="D71" s="79"/>
      <c r="E71" s="102" t="s">
        <v>140</v>
      </c>
      <c r="F71" s="79">
        <v>74500</v>
      </c>
      <c r="G71" s="155" t="s">
        <v>0</v>
      </c>
      <c r="H71" s="102"/>
      <c r="I71" s="172"/>
      <c r="J71" s="149">
        <v>60</v>
      </c>
      <c r="K71" s="270">
        <f>5.43+20</f>
        <v>25.43</v>
      </c>
      <c r="L71" s="147">
        <v>50</v>
      </c>
      <c r="M71" s="148">
        <f t="shared" si="36"/>
        <v>135.43</v>
      </c>
      <c r="N71" s="165"/>
      <c r="O71" s="149">
        <v>100</v>
      </c>
      <c r="P71" s="147">
        <v>100</v>
      </c>
      <c r="Q71" s="147">
        <v>100</v>
      </c>
      <c r="R71" s="147">
        <v>102.24</v>
      </c>
      <c r="S71" s="79">
        <f t="shared" si="35"/>
        <v>402.24</v>
      </c>
    </row>
    <row r="72" spans="2:19">
      <c r="B72" s="129" t="s">
        <v>78</v>
      </c>
      <c r="C72" s="133"/>
      <c r="D72" s="133"/>
      <c r="E72" s="133"/>
      <c r="F72" s="133"/>
      <c r="G72" s="133"/>
      <c r="H72" s="83"/>
      <c r="I72" s="173">
        <f>SUM(I59:I71)</f>
        <v>60887.020000000004</v>
      </c>
      <c r="J72" s="175">
        <f>SUM(J59:J71)</f>
        <v>84607</v>
      </c>
      <c r="K72" s="271">
        <f>SUM(K59:K71)</f>
        <v>100867.27</v>
      </c>
      <c r="L72" s="150">
        <f>SUM(L59:L71)</f>
        <v>62750</v>
      </c>
      <c r="M72" s="150">
        <f>SUM(M59:M71)</f>
        <v>309111.29000000004</v>
      </c>
      <c r="N72" s="88"/>
      <c r="O72" s="228">
        <f>SUM(O59:O71)</f>
        <v>66450</v>
      </c>
      <c r="P72" s="228">
        <f t="shared" ref="P72:S72" si="37">SUM(P59:P71)</f>
        <v>64200</v>
      </c>
      <c r="Q72" s="228">
        <f t="shared" si="37"/>
        <v>73200</v>
      </c>
      <c r="R72" s="228">
        <f t="shared" si="37"/>
        <v>72702.240000000005</v>
      </c>
      <c r="S72" s="228">
        <f t="shared" si="37"/>
        <v>276552.24</v>
      </c>
    </row>
    <row r="73" spans="2:19">
      <c r="B73" s="100"/>
      <c r="C73" s="102"/>
      <c r="D73" s="102"/>
      <c r="E73" s="102"/>
      <c r="F73" s="102"/>
      <c r="G73" s="103"/>
      <c r="H73" s="79"/>
      <c r="I73" s="79"/>
      <c r="J73" s="89"/>
      <c r="K73" s="79"/>
      <c r="L73" s="79"/>
      <c r="M73" s="79"/>
      <c r="N73" s="88"/>
      <c r="O73" s="79"/>
      <c r="P73" s="79"/>
      <c r="Q73" s="79"/>
      <c r="R73" s="79"/>
      <c r="S73" s="79"/>
    </row>
    <row r="74" spans="2:19">
      <c r="B74" s="134" t="s">
        <v>79</v>
      </c>
      <c r="C74" s="135"/>
      <c r="D74" s="135"/>
      <c r="E74" s="135"/>
      <c r="F74" s="135"/>
      <c r="G74" s="135"/>
      <c r="H74" s="136"/>
      <c r="I74" s="176">
        <f>I47+I56+I72</f>
        <v>60887.020000000004</v>
      </c>
      <c r="J74" s="176">
        <f>J47+J56+J72</f>
        <v>202091.9</v>
      </c>
      <c r="K74" s="84">
        <f>K47+K56+K72</f>
        <v>229377.49</v>
      </c>
      <c r="L74" s="84">
        <f>L47+L56+L72</f>
        <v>675369.4</v>
      </c>
      <c r="M74" s="84">
        <f>M47+M56+M72</f>
        <v>1167725.81</v>
      </c>
      <c r="N74" s="88"/>
      <c r="O74" s="176">
        <f>O72+O56+O47</f>
        <v>1243733.6000000001</v>
      </c>
      <c r="P74" s="176">
        <f>P72+P56+P47</f>
        <v>728300</v>
      </c>
      <c r="Q74" s="176">
        <f>Q72+Q56+Q47</f>
        <v>364770</v>
      </c>
      <c r="R74" s="176">
        <f>R72+R56+R47</f>
        <v>245775.24</v>
      </c>
      <c r="S74" s="176">
        <f>S72+S56+S47</f>
        <v>2582578.84</v>
      </c>
    </row>
    <row r="75" spans="2:19" ht="16.5" thickBot="1">
      <c r="B75" s="137"/>
      <c r="C75" s="138"/>
      <c r="D75" s="138"/>
      <c r="E75" s="138"/>
      <c r="F75" s="138"/>
      <c r="G75" s="139"/>
      <c r="H75" s="140"/>
      <c r="I75" s="79"/>
      <c r="J75" s="89"/>
      <c r="K75" s="79"/>
      <c r="L75" s="273"/>
      <c r="M75" s="80"/>
      <c r="N75" s="88"/>
      <c r="O75" s="79"/>
      <c r="P75" s="79"/>
      <c r="Q75" s="79"/>
      <c r="R75" s="79"/>
      <c r="S75" s="79"/>
    </row>
    <row r="76" spans="2:19">
      <c r="C76" s="114"/>
      <c r="D76" s="114"/>
      <c r="E76" s="114"/>
      <c r="F76" s="114"/>
      <c r="G76" s="141"/>
      <c r="H76" s="142"/>
      <c r="I76" s="142"/>
      <c r="K76" s="151"/>
      <c r="L76" s="277"/>
    </row>
    <row r="77" spans="2:19" s="151" customFormat="1" ht="16.5" thickBot="1">
      <c r="B77" s="92"/>
      <c r="C77" s="114"/>
      <c r="D77" s="114"/>
      <c r="E77" s="114"/>
      <c r="F77" s="114"/>
      <c r="G77" s="141"/>
      <c r="H77" s="142"/>
      <c r="I77" s="142"/>
      <c r="J77" s="94"/>
      <c r="K77" s="257"/>
      <c r="L77" s="276"/>
    </row>
    <row r="78" spans="2:19" ht="33.75">
      <c r="B78" s="299" t="s">
        <v>170</v>
      </c>
      <c r="C78" s="300"/>
      <c r="D78" s="300"/>
      <c r="E78" s="300"/>
      <c r="F78" s="301"/>
      <c r="G78" s="114"/>
      <c r="H78" s="214"/>
      <c r="I78" s="215"/>
      <c r="J78" s="216"/>
      <c r="K78" s="164"/>
      <c r="L78" s="217"/>
    </row>
    <row r="79" spans="2:19">
      <c r="B79" s="203" t="s">
        <v>160</v>
      </c>
      <c r="C79" s="185"/>
      <c r="D79" s="185" t="s">
        <v>148</v>
      </c>
      <c r="E79" s="198" t="s">
        <v>161</v>
      </c>
      <c r="F79" s="204"/>
      <c r="G79" s="114"/>
      <c r="H79" s="208" t="s">
        <v>168</v>
      </c>
      <c r="I79" s="185" t="s">
        <v>167</v>
      </c>
      <c r="J79" s="194"/>
      <c r="K79" s="195" t="s">
        <v>153</v>
      </c>
      <c r="L79" s="209"/>
    </row>
    <row r="80" spans="2:19">
      <c r="B80" s="203" t="s">
        <v>162</v>
      </c>
      <c r="C80" s="185">
        <v>52573</v>
      </c>
      <c r="D80" s="185"/>
      <c r="E80" s="186"/>
      <c r="F80" s="204"/>
      <c r="G80" s="114"/>
      <c r="H80" s="206"/>
      <c r="I80" s="196" t="s">
        <v>169</v>
      </c>
      <c r="J80" s="185"/>
      <c r="K80" s="197"/>
      <c r="L80" s="204"/>
    </row>
    <row r="81" spans="2:12">
      <c r="B81" s="203" t="s">
        <v>163</v>
      </c>
      <c r="C81" s="185">
        <v>44633</v>
      </c>
      <c r="D81" s="185"/>
      <c r="E81" s="186"/>
      <c r="F81" s="204"/>
      <c r="G81" s="114"/>
      <c r="H81" s="206"/>
      <c r="I81" s="196"/>
      <c r="J81" s="185"/>
      <c r="K81" s="197"/>
      <c r="L81" s="204"/>
    </row>
    <row r="82" spans="2:12">
      <c r="B82" s="203" t="s">
        <v>164</v>
      </c>
      <c r="C82" s="185" t="s">
        <v>165</v>
      </c>
      <c r="D82" s="185"/>
      <c r="E82" s="186"/>
      <c r="F82" s="204"/>
      <c r="G82" s="114"/>
      <c r="H82" s="206"/>
      <c r="I82" s="196"/>
      <c r="J82" s="185"/>
      <c r="K82" s="197"/>
      <c r="L82" s="204"/>
    </row>
    <row r="83" spans="2:12" s="151" customFormat="1">
      <c r="B83" s="203"/>
      <c r="C83" s="185"/>
      <c r="D83" s="185"/>
      <c r="E83" s="186"/>
      <c r="F83" s="204"/>
      <c r="G83" s="114"/>
      <c r="H83" s="206"/>
      <c r="I83" s="185"/>
      <c r="J83" s="185"/>
      <c r="K83" s="197"/>
      <c r="L83" s="204"/>
    </row>
    <row r="84" spans="2:12">
      <c r="B84" s="205" t="s">
        <v>149</v>
      </c>
      <c r="C84" s="185"/>
      <c r="D84" s="185"/>
      <c r="E84" s="186"/>
      <c r="F84" s="204"/>
      <c r="G84" s="114"/>
      <c r="H84" s="203" t="s">
        <v>154</v>
      </c>
      <c r="I84" s="185" t="s">
        <v>155</v>
      </c>
      <c r="J84" s="194"/>
      <c r="K84" s="195" t="s">
        <v>153</v>
      </c>
      <c r="L84" s="209"/>
    </row>
    <row r="85" spans="2:12" s="151" customFormat="1">
      <c r="B85" s="206"/>
      <c r="C85" s="185"/>
      <c r="D85" s="185"/>
      <c r="E85" s="186"/>
      <c r="F85" s="204"/>
      <c r="G85" s="114"/>
      <c r="H85" s="206"/>
      <c r="I85" s="196" t="s">
        <v>156</v>
      </c>
      <c r="J85" s="185"/>
      <c r="K85" s="197"/>
      <c r="L85" s="204"/>
    </row>
    <row r="86" spans="2:12">
      <c r="B86" s="207" t="s">
        <v>150</v>
      </c>
      <c r="C86" s="187" t="s">
        <v>140</v>
      </c>
      <c r="D86" s="187"/>
      <c r="E86" s="188" t="s">
        <v>4</v>
      </c>
      <c r="F86" s="204"/>
      <c r="G86" s="178"/>
      <c r="H86" s="206"/>
      <c r="I86" s="196"/>
      <c r="J86" s="185"/>
      <c r="K86" s="197"/>
      <c r="L86" s="204"/>
    </row>
    <row r="87" spans="2:12">
      <c r="B87" s="203" t="s">
        <v>151</v>
      </c>
      <c r="C87" s="189">
        <f>M47</f>
        <v>712769.52</v>
      </c>
      <c r="D87" s="189"/>
      <c r="E87" s="190">
        <f>SUM(C87:D87)</f>
        <v>712769.52</v>
      </c>
      <c r="F87" s="204"/>
      <c r="G87" s="177"/>
      <c r="H87" s="206"/>
      <c r="I87" s="196"/>
      <c r="J87" s="185"/>
      <c r="K87" s="197"/>
      <c r="L87" s="204"/>
    </row>
    <row r="88" spans="2:12">
      <c r="B88" s="203" t="s">
        <v>152</v>
      </c>
      <c r="C88" s="189">
        <f>M56</f>
        <v>145845</v>
      </c>
      <c r="D88" s="189"/>
      <c r="E88" s="190">
        <f>SUM(C88:D88)</f>
        <v>145845</v>
      </c>
      <c r="F88" s="204"/>
      <c r="G88" s="177"/>
      <c r="H88" s="206"/>
      <c r="I88" s="185"/>
      <c r="J88" s="185"/>
      <c r="K88" s="197"/>
      <c r="L88" s="204"/>
    </row>
    <row r="89" spans="2:12">
      <c r="B89" s="203" t="s">
        <v>166</v>
      </c>
      <c r="C89" s="189">
        <f>M72</f>
        <v>309111.29000000004</v>
      </c>
      <c r="D89" s="189"/>
      <c r="E89" s="190">
        <f>SUM(C89:D89)</f>
        <v>309111.29000000004</v>
      </c>
      <c r="F89" s="204"/>
      <c r="G89" s="177"/>
      <c r="H89" s="203" t="s">
        <v>157</v>
      </c>
      <c r="I89" s="185" t="s">
        <v>158</v>
      </c>
      <c r="J89" s="194"/>
      <c r="K89" s="195" t="s">
        <v>153</v>
      </c>
      <c r="L89" s="209"/>
    </row>
    <row r="90" spans="2:12">
      <c r="B90" s="206"/>
      <c r="C90" s="191">
        <f>SUM(C87:C89)</f>
        <v>1167725.81</v>
      </c>
      <c r="D90" s="192"/>
      <c r="E90" s="193">
        <f>SUM(E87:E89)</f>
        <v>1167725.81</v>
      </c>
      <c r="F90" s="204"/>
      <c r="G90" s="199"/>
      <c r="H90" s="206"/>
      <c r="I90" s="196" t="s">
        <v>159</v>
      </c>
      <c r="J90" s="185"/>
      <c r="K90" s="186"/>
      <c r="L90" s="204"/>
    </row>
    <row r="91" spans="2:12" ht="16.5" thickBot="1">
      <c r="B91" s="206"/>
      <c r="C91" s="185"/>
      <c r="D91" s="185"/>
      <c r="E91" s="186"/>
      <c r="F91" s="204"/>
      <c r="G91" s="114"/>
      <c r="H91" s="206"/>
      <c r="I91" s="185"/>
      <c r="J91" s="185"/>
      <c r="K91" s="186"/>
      <c r="L91" s="204"/>
    </row>
    <row r="92" spans="2:12">
      <c r="B92" s="206"/>
      <c r="C92" s="185"/>
      <c r="D92" s="185"/>
      <c r="E92" s="186"/>
      <c r="F92" s="204"/>
      <c r="H92" s="222"/>
      <c r="I92" s="200"/>
      <c r="J92" s="200"/>
      <c r="K92" s="201"/>
      <c r="L92" s="202"/>
    </row>
    <row r="93" spans="2:12" ht="16.5" thickBot="1">
      <c r="B93" s="210"/>
      <c r="C93" s="211"/>
      <c r="D93" s="211"/>
      <c r="E93" s="213"/>
      <c r="F93" s="212"/>
      <c r="H93" s="218" t="s">
        <v>171</v>
      </c>
      <c r="I93" s="223" t="s">
        <v>172</v>
      </c>
      <c r="J93" s="220"/>
      <c r="K93" s="219"/>
      <c r="L93" s="221"/>
    </row>
    <row r="94" spans="2:12">
      <c r="B94" s="86"/>
      <c r="C94" s="86"/>
      <c r="D94" s="86"/>
      <c r="E94" s="86"/>
      <c r="F94" s="86"/>
      <c r="H94" s="151"/>
      <c r="K94" s="151"/>
      <c r="L94" s="151"/>
    </row>
    <row r="95" spans="2:12">
      <c r="B95" s="86"/>
      <c r="C95" s="86"/>
      <c r="D95" s="86"/>
      <c r="E95" s="86"/>
      <c r="F95" s="86"/>
      <c r="H95" s="151"/>
      <c r="K95" s="151"/>
      <c r="L95" s="151"/>
    </row>
    <row r="96" spans="2:12">
      <c r="B96" s="86"/>
      <c r="C96" s="86"/>
      <c r="D96" s="86"/>
      <c r="E96" s="86"/>
      <c r="F96" s="86"/>
      <c r="H96" s="151"/>
      <c r="K96" s="151"/>
      <c r="L96" s="151"/>
    </row>
    <row r="97" spans="2:6">
      <c r="B97" s="86"/>
      <c r="C97" s="86"/>
      <c r="D97" s="86"/>
      <c r="E97" s="86"/>
      <c r="F97" s="86"/>
    </row>
    <row r="98" spans="2:6">
      <c r="B98" s="86"/>
      <c r="C98" s="86"/>
      <c r="D98" s="86"/>
      <c r="E98" s="86"/>
      <c r="F98" s="86"/>
    </row>
    <row r="99" spans="2:6">
      <c r="B99" s="86"/>
      <c r="C99" s="86"/>
      <c r="D99" s="86"/>
      <c r="E99" s="86"/>
      <c r="F99" s="86"/>
    </row>
    <row r="100" spans="2:6">
      <c r="B100" s="86"/>
      <c r="C100" s="86"/>
      <c r="D100" s="86"/>
      <c r="E100" s="86"/>
      <c r="F100" s="86"/>
    </row>
    <row r="101" spans="2:6">
      <c r="B101" s="86"/>
      <c r="C101" s="86"/>
      <c r="D101" s="86"/>
      <c r="E101" s="86"/>
      <c r="F101" s="86"/>
    </row>
    <row r="102" spans="2:6">
      <c r="B102" s="86"/>
      <c r="C102" s="86"/>
      <c r="D102" s="86"/>
      <c r="E102" s="86"/>
      <c r="F102" s="86"/>
    </row>
    <row r="103" spans="2:6">
      <c r="B103" s="86"/>
      <c r="C103" s="86"/>
      <c r="D103" s="86"/>
      <c r="E103" s="86"/>
      <c r="F103" s="86"/>
    </row>
    <row r="104" spans="2:6">
      <c r="B104" s="86"/>
      <c r="C104" s="86"/>
      <c r="D104" s="86"/>
      <c r="E104" s="86"/>
      <c r="F104" s="86"/>
    </row>
    <row r="105" spans="2:6">
      <c r="B105" s="86"/>
      <c r="C105" s="86"/>
      <c r="D105" s="86"/>
      <c r="E105" s="86"/>
      <c r="F105" s="86"/>
    </row>
    <row r="106" spans="2:6">
      <c r="B106" s="86"/>
      <c r="C106" s="86"/>
      <c r="D106" s="86"/>
      <c r="E106" s="86"/>
      <c r="F106" s="86"/>
    </row>
    <row r="107" spans="2:6">
      <c r="B107" s="86"/>
      <c r="C107" s="86"/>
      <c r="D107" s="86"/>
      <c r="E107" s="86"/>
      <c r="F107" s="86"/>
    </row>
  </sheetData>
  <mergeCells count="15">
    <mergeCell ref="B78:F78"/>
    <mergeCell ref="B9:C9"/>
    <mergeCell ref="B13:C13"/>
    <mergeCell ref="B15:C15"/>
    <mergeCell ref="B18:C18"/>
    <mergeCell ref="B20:C20"/>
    <mergeCell ref="B39:C39"/>
    <mergeCell ref="B46:D46"/>
    <mergeCell ref="B1:M1"/>
    <mergeCell ref="O1:U1"/>
    <mergeCell ref="T39:U39"/>
    <mergeCell ref="T3:U3"/>
    <mergeCell ref="B56:C56"/>
    <mergeCell ref="B47:C47"/>
    <mergeCell ref="B49:C49"/>
  </mergeCells>
  <pageMargins left="0.7" right="0.7" top="0.75" bottom="1.0900000000000001" header="0.4" footer="0.3"/>
  <pageSetup paperSize="8"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sqref="A1:E30"/>
    </sheetView>
  </sheetViews>
  <sheetFormatPr defaultRowHeight="12.75"/>
  <cols>
    <col min="1" max="5" width="13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ICE-PIGGAREP</vt:lpstr>
      <vt:lpstr>QWP 2013</vt:lpstr>
      <vt:lpstr>Sheet1</vt:lpstr>
      <vt:lpstr>'ICE-PIGGAREP'!Print_Area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siliau</cp:lastModifiedBy>
  <cp:lastPrinted>2013-12-08T03:15:17Z</cp:lastPrinted>
  <dcterms:created xsi:type="dcterms:W3CDTF">2013-01-15T23:31:27Z</dcterms:created>
  <dcterms:modified xsi:type="dcterms:W3CDTF">2013-12-10T20:18:44Z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01734361CD07C3C85B968AA4B2781C480C5E0399EAE31435484E546562D78219B7306C5DBE7A81ECD4ADDAC9E4F1A6EC3879417DA9483464B2DE2024BDBA6725DA583FB77C3344E022611C5FDEFE272E4291EE4FEF7CC047CFABA62E3359E44CAB0F4D167946395973093C66107E2FBB27AAE94A5B8EABE0F22D492FBB6E2E1</vt:lpwstr>
  </property>
  <property fmtid="{D5CDD505-2E9C-101B-9397-08002B2CF9AE}" pid="3" name="Business Objects Context Information1">
    <vt:lpwstr>EB4BC7D1589F955A346850F82C97A48EE99B35E0EFC96FF53090F644FCF2AA2C43ABE97D477974A04FAE1B72B983436D1B5DDE7913A75B371F7D5EF0A919C3F77C2077A9A7D5231A87D02310242E42FA82B7C034088FBECE8B2BEA48871FC140A01784907A59AD9C8B6FBBF94A2F6F4803F7640DDC704D1FAA68733DAB13FC0</vt:lpwstr>
  </property>
  <property fmtid="{D5CDD505-2E9C-101B-9397-08002B2CF9AE}" pid="4" name="Business Objects Context Information2">
    <vt:lpwstr>A1BCFC91F8CA8142B42D02913D64B0D91F2C2A2F2B3D33D6AE07C0E11FD864C1EE73C06B6B919E156809B7268560EEB7183526849A3A446B1F1904A666CC103399CABEF1C72A4D4827F5AF6EDF3A9224C7748FB0B29256E5950F24225DEAFB5AB7363DBAD0B0BA1762A370EFBFD5AF088AB5A98A26DA3E415DF668FCCAB9E67</vt:lpwstr>
  </property>
  <property fmtid="{D5CDD505-2E9C-101B-9397-08002B2CF9AE}" pid="5" name="Business Objects Context Information3">
    <vt:lpwstr>047E6D1E77DE7324BE3A2A4582E529F43BB632D61D1533934D1F8A059DD5F163AED64EE3E2562A401D8E7B686DD0D7CC9BDCCF42997C2B3734A1E8A86C32E70B4CA255ABEF7AE802B7AF4C2C3BCE55D50BCEB8FFC6755578E546B9ADD395B12EB366F6921CD84D9AEC827485D145577010BF4A47C430CFE6233472FFC963993</vt:lpwstr>
  </property>
  <property fmtid="{D5CDD505-2E9C-101B-9397-08002B2CF9AE}" pid="6" name="Business Objects Context Information4">
    <vt:lpwstr>C79D52C50161C64B5A0FC654AE8829962C01632456E2C4FAEBC891252B2DE2AABACFD9E53F088CF896D37EB135215D11E780BBF1E7664F4103F65AC035F831991B2A9A8C0383C448A78D4B7350F2ACA2D02801720F0465E4001C031724EAD8E8452CDC98DD224118B78A226F7983E77396D2F68CA29A2C0F9BAE29DE0D6BB27</vt:lpwstr>
  </property>
  <property fmtid="{D5CDD505-2E9C-101B-9397-08002B2CF9AE}" pid="7" name="Business Objects Context Information5">
    <vt:lpwstr>4CE99769621460894D44432D17E080EF57DD41DB032E8DF9DA02794A7E99660FEC49F6C86CB659FD67DABF13EA830320A3DD529B97B6379C7629365B6F3C53B2567598599377D123ADB11E9A2389A6C5678E6BF299282FC7E94BA8000F6D6EC7609C77C4314B6D2EE3C09942BB5C47B0DCD7D7BFFE70853CFB7AF0C0416E323</vt:lpwstr>
  </property>
  <property fmtid="{D5CDD505-2E9C-101B-9397-08002B2CF9AE}" pid="8" name="Business Objects Context Information6">
    <vt:lpwstr>29BCC9A60B970CDF1C80390D58D97D36FC87F0741BC9BC858296674D6BF2B70CC0FF02C3387C3D6270023BFA541C919CCCF8C58FA2D1275DB11924F0427648DEA7D04165C929E9DE25F1B0B543C4E5D5F0175BB33AF3B694B9DEC66DFA4104916E85BA319A6520678B0112FF40E33770D6DF40570FD95D1055BAE0CD46542C0</vt:lpwstr>
  </property>
  <property fmtid="{D5CDD505-2E9C-101B-9397-08002B2CF9AE}" pid="9" name="Business Objects Context Information7">
    <vt:lpwstr>6831B8AE366DBBAB9F2A7143CCB8C213CF66FBCCB5B0A762DB7FBB7516E9396D039E8354005DEB3BB64DB4CD701C9C77D7BCFADCB788B7496498BC2A0298809C0CA1C7704689930B1702A436E4914373D3A444F11A0A54132388332561AB87FC4440BE530391C16598D5D47B301CD71F64D06A34CD08F5D45D39C6AD2A72B33</vt:lpwstr>
  </property>
  <property fmtid="{D5CDD505-2E9C-101B-9397-08002B2CF9AE}" pid="10" name="Business Objects Context Information8">
    <vt:lpwstr>AD186F3ED067F311AA6A3A1E034792BEBD0DD5F3475F282A699FD47AA27008DDCF3FB8EDF588D270B9ACE1728D5EFB3F0CB0950C5B5DB95076C93765828067F45BAFEB595687F8016C1BC753E4F476C107C80C5D9DF086432C85DFE9C3CC2D15F6FD6A3B92D74C2D107A593753F5D105703DE11CD831B3D146BAF98E0BED4A0</vt:lpwstr>
  </property>
  <property fmtid="{D5CDD505-2E9C-101B-9397-08002B2CF9AE}" pid="11" name="Business Objects Context Information9">
    <vt:lpwstr>72CB6DF806F86809BF092655B0879E6C223EF81238E1EC44D0AAB77096EE974547D7FD6C16E87AD421ACB56A92C4F1B549688423DC0C859CF4CFEC3776E52C018021EC254D62C0FD9D638377AECB4EA53A914CA47B4013C4509287CCFEC9294BDC752F7DCF6B4C369A9669BC415A63CF2C49CA3CD48DE0EED44BF803F7E21E9</vt:lpwstr>
  </property>
  <property fmtid="{D5CDD505-2E9C-101B-9397-08002B2CF9AE}" pid="12" name="Business Objects Context Information10">
    <vt:lpwstr>AF232923E7BD4539051F6459A92B3A1A46F824C4E9D21074AC6E286B4A6DA14FEDC671D9D8E7A42D3610DCF44E5EC01F4BFFD4874507</vt:lpwstr>
  </property>
</Properties>
</file>